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chartsheets/sheet2.xml" ContentType="application/vnd.openxmlformats-officedocument.spreadsheetml.chartsheet+xml"/>
  <Override PartName="/xl/worksheets/sheet2.xml" ContentType="application/vnd.openxmlformats-officedocument.spreadsheetml.worksheet+xml"/>
  <Override PartName="/xl/chartsheets/sheet3.xml" ContentType="application/vnd.openxmlformats-officedocument.spreadsheetml.chartsheet+xml"/>
  <Override PartName="/xl/worksheets/sheet3.xml" ContentType="application/vnd.openxmlformats-officedocument.spreadsheetml.worksheet+xml"/>
  <Override PartName="/xl/chartsheets/sheet4.xml" ContentType="application/vnd.openxmlformats-officedocument.spreadsheetml.chartsheet+xml"/>
  <Override PartName="/xl/worksheets/sheet4.xml" ContentType="application/vnd.openxmlformats-officedocument.spreadsheetml.work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worksheets/sheet5.xml" ContentType="application/vnd.openxmlformats-officedocument.spreadsheetml.worksheet+xml"/>
  <Override PartName="/xl/chartsheets/sheet7.xml" ContentType="application/vnd.openxmlformats-officedocument.spreadsheetml.chartsheet+xml"/>
  <Override PartName="/xl/worksheets/sheet6.xml" ContentType="application/vnd.openxmlformats-officedocument.spreadsheetml.worksheet+xml"/>
  <Override PartName="/xl/chartsheets/sheet8.xml" ContentType="application/vnd.openxmlformats-officedocument.spreadsheetml.chartsheet+xml"/>
  <Override PartName="/xl/chartsheets/sheet9.xml" ContentType="application/vnd.openxmlformats-officedocument.spreadsheetml.chartsheet+xml"/>
  <Override PartName="/xl/worksheets/sheet7.xml" ContentType="application/vnd.openxmlformats-officedocument.spreadsheetml.worksheet+xml"/>
  <Override PartName="/xl/chartsheets/sheet10.xml" ContentType="application/vnd.openxmlformats-officedocument.spreadsheetml.chartsheet+xml"/>
  <Override PartName="/xl/worksheets/sheet8.xml" ContentType="application/vnd.openxmlformats-officedocument.spreadsheetml.worksheet+xml"/>
  <Override PartName="/xl/chartsheets/sheet11.xml" ContentType="application/vnd.openxmlformats-officedocument.spreadsheetml.chartsheet+xml"/>
  <Override PartName="/xl/worksheets/sheet9.xml" ContentType="application/vnd.openxmlformats-officedocument.spreadsheetml.worksheet+xml"/>
  <Override PartName="/xl/chartsheets/sheet12.xml" ContentType="application/vnd.openxmlformats-officedocument.spreadsheetml.chartsheet+xml"/>
  <Override PartName="/xl/worksheets/sheet10.xml" ContentType="application/vnd.openxmlformats-officedocument.spreadsheetml.worksheet+xml"/>
  <Override PartName="/xl/chartsheets/sheet13.xml" ContentType="application/vnd.openxmlformats-officedocument.spreadsheetml.chart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7.xml" ContentType="application/vnd.openxmlformats-officedocument.drawingml.chart+xml"/>
  <Override PartName="/xl/drawings/drawing10.xml" ContentType="application/vnd.openxmlformats-officedocument.drawing+xml"/>
  <Override PartName="/xl/charts/chart8.xml" ContentType="application/vnd.openxmlformats-officedocument.drawingml.chart+xml"/>
  <Override PartName="/xl/drawings/drawing11.xml" ContentType="application/vnd.openxmlformats-officedocument.drawingml.chartshapes+xml"/>
  <Override PartName="/xl/drawings/drawing12.xml" ContentType="application/vnd.openxmlformats-officedocument.drawing+xml"/>
  <Override PartName="/xl/charts/chart9.xml" ContentType="application/vnd.openxmlformats-officedocument.drawingml.chart+xml"/>
  <Override PartName="/xl/drawings/drawing13.xml" ContentType="application/vnd.openxmlformats-officedocument.drawingml.chartshapes+xml"/>
  <Override PartName="/xl/drawings/drawing14.xml" ContentType="application/vnd.openxmlformats-officedocument.drawing+xml"/>
  <Override PartName="/xl/charts/chart10.xml" ContentType="application/vnd.openxmlformats-officedocument.drawingml.chart+xml"/>
  <Override PartName="/xl/drawings/drawing15.xml" ContentType="application/vnd.openxmlformats-officedocument.drawing+xml"/>
  <Override PartName="/xl/charts/chart11.xml" ContentType="application/vnd.openxmlformats-officedocument.drawingml.chart+xml"/>
  <Override PartName="/xl/drawings/drawing16.xml" ContentType="application/vnd.openxmlformats-officedocument.drawing+xml"/>
  <Override PartName="/xl/charts/chart12.xml" ContentType="application/vnd.openxmlformats-officedocument.drawingml.chart+xml"/>
  <Override PartName="/xl/drawings/drawing17.xml" ContentType="application/vnd.openxmlformats-officedocument.drawing+xml"/>
  <Override PartName="/xl/charts/chart13.xml" ContentType="application/vnd.openxmlformats-officedocument.drawingml.chart+xml"/>
  <Override PartName="/xl/drawings/drawing18.xml" ContentType="application/vnd.openxmlformats-officedocument.drawingml.chartshapes+xml"/>
  <Override PartName="/xl/drawings/drawing19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7650" yWindow="-105" windowWidth="7740" windowHeight="8685" firstSheet="23" activeTab="25"/>
  </bookViews>
  <sheets>
    <sheet name="Historical Cash Receipts Chart " sheetId="42" r:id="rId1"/>
    <sheet name="Historical Cash Receipts Table" sheetId="37" r:id="rId2"/>
    <sheet name="Historical Oil Prod Chart" sheetId="60" r:id="rId3"/>
    <sheet name="Historical Oil Production" sheetId="57" r:id="rId4"/>
    <sheet name="Historical Gas Prod Chart " sheetId="61" r:id="rId5"/>
    <sheet name="Historical Gas Production" sheetId="58" r:id="rId6"/>
    <sheet name="Royalty Chart" sheetId="4" r:id="rId7"/>
    <sheet name="Royalty Table" sheetId="29" r:id="rId8"/>
    <sheet name="Oil Royalty Chart" sheetId="21" r:id="rId9"/>
    <sheet name="Oil Volume Chart" sheetId="22" r:id="rId10"/>
    <sheet name="Oil Volume Table" sheetId="30" r:id="rId11"/>
    <sheet name="Oil Price Chart" sheetId="19" r:id="rId12"/>
    <sheet name="Oil Price Table" sheetId="34" r:id="rId13"/>
    <sheet name="Gas Royalty Chart" sheetId="23" r:id="rId14"/>
    <sheet name="Gas Volume Chart" sheetId="24" r:id="rId15"/>
    <sheet name="Gas Volume Table" sheetId="31" r:id="rId16"/>
    <sheet name="Gas Price Chart" sheetId="20" r:id="rId17"/>
    <sheet name="Gas Price Table" sheetId="33" r:id="rId18"/>
    <sheet name="Price Per Acre Chart" sheetId="26" r:id="rId19"/>
    <sheet name="Lease Sale Table" sheetId="35" r:id="rId20"/>
    <sheet name="Leased Acres Chart" sheetId="56" r:id="rId21"/>
    <sheet name="Leased Acres Table" sheetId="50" r:id="rId22"/>
    <sheet name="Productive Acres Chart" sheetId="54" r:id="rId23"/>
    <sheet name="Productive Acres Table " sheetId="52" r:id="rId24"/>
    <sheet name="Lease Sale Table 2" sheetId="9" r:id="rId25"/>
    <sheet name="Disposition Month" sheetId="1" r:id="rId26"/>
    <sheet name="Prices" sheetId="3" r:id="rId27"/>
  </sheets>
  <definedNames>
    <definedName name="_xlnm.Print_Area" localSheetId="25">'Disposition Month'!$A$1:$D$19</definedName>
    <definedName name="_xlnm.Print_Area" localSheetId="17">'Gas Price Table'!$A$1:$E$89</definedName>
    <definedName name="_xlnm.Print_Area" localSheetId="1">'Historical Cash Receipts Table'!$A$1:$G$46</definedName>
    <definedName name="_xlnm.Print_Area" localSheetId="3">'Historical Oil Production'!$A$1:$B$44</definedName>
    <definedName name="_xlnm.Print_Area" localSheetId="19">'Lease Sale Table'!$A$1:$I$127</definedName>
    <definedName name="_xlnm.Print_Area" localSheetId="24">'Lease Sale Table 2'!$A$1:$I$122</definedName>
    <definedName name="_xlnm.Print_Area" localSheetId="21">'Leased Acres Table'!$A$1:$E$87</definedName>
    <definedName name="_xlnm.Print_Area" localSheetId="12">'Oil Price Table'!$A$1:$J$89</definedName>
    <definedName name="_xlnm.Print_Area" localSheetId="26">Prices!$A$1:$C$23</definedName>
    <definedName name="_xlnm.Print_Area" localSheetId="7">'Royalty Table'!$A$1:$E$20</definedName>
  </definedNames>
  <calcPr calcId="145621"/>
</workbook>
</file>

<file path=xl/calcChain.xml><?xml version="1.0" encoding="utf-8"?>
<calcChain xmlns="http://schemas.openxmlformats.org/spreadsheetml/2006/main">
  <c r="I120" i="35" l="1"/>
  <c r="E120" i="35"/>
  <c r="I119" i="35"/>
  <c r="E119" i="35"/>
  <c r="I118" i="35"/>
  <c r="E118" i="35"/>
  <c r="B35" i="58"/>
  <c r="B35" i="57"/>
  <c r="I120" i="9"/>
  <c r="I119" i="9"/>
  <c r="I118" i="9"/>
  <c r="E120" i="9"/>
  <c r="E119" i="9"/>
  <c r="E118" i="9"/>
  <c r="G377" i="1"/>
  <c r="Z274" i="1"/>
  <c r="D377" i="1" s="1"/>
  <c r="Z288" i="1"/>
  <c r="G259" i="1"/>
  <c r="Z171" i="1"/>
  <c r="G260" i="1" s="1"/>
  <c r="D260" i="1"/>
  <c r="Z157" i="1"/>
  <c r="G143" i="1"/>
  <c r="Z53" i="1"/>
  <c r="Z39" i="1"/>
  <c r="U39" i="50" l="1"/>
  <c r="U40" i="50"/>
  <c r="I117" i="35"/>
  <c r="E117" i="35"/>
  <c r="I116" i="35"/>
  <c r="E116" i="35"/>
  <c r="I115" i="35"/>
  <c r="E115" i="35"/>
  <c r="I115" i="9" l="1"/>
  <c r="I116" i="9"/>
  <c r="I117" i="9"/>
  <c r="E117" i="9"/>
  <c r="E116" i="9"/>
  <c r="E115" i="9"/>
  <c r="D142" i="1"/>
  <c r="Z38" i="1"/>
  <c r="I114" i="35" l="1"/>
  <c r="E114" i="35"/>
  <c r="I113" i="35"/>
  <c r="E113" i="35"/>
  <c r="I112" i="35"/>
  <c r="E112" i="35"/>
  <c r="B34" i="57" l="1"/>
  <c r="B33" i="57"/>
  <c r="B32" i="57"/>
  <c r="I114" i="9" l="1"/>
  <c r="I113" i="9"/>
  <c r="I112" i="9"/>
  <c r="E114" i="9"/>
  <c r="E113" i="9"/>
  <c r="E112" i="9"/>
  <c r="I111" i="35" l="1"/>
  <c r="E111" i="35"/>
  <c r="I110" i="35"/>
  <c r="E110" i="35"/>
  <c r="I109" i="35"/>
  <c r="E109" i="35"/>
  <c r="B34" i="58" l="1"/>
  <c r="B31" i="57"/>
  <c r="F37" i="37"/>
  <c r="G37" i="37" s="1"/>
  <c r="I111" i="9"/>
  <c r="I110" i="9"/>
  <c r="I109" i="9"/>
  <c r="E111" i="9"/>
  <c r="E110" i="9"/>
  <c r="E109" i="9"/>
  <c r="G376" i="1"/>
  <c r="I108" i="35" l="1"/>
  <c r="E108" i="35"/>
  <c r="I107" i="35"/>
  <c r="E107" i="35"/>
  <c r="I106" i="35"/>
  <c r="E106" i="35"/>
  <c r="G36" i="37"/>
  <c r="I108" i="9"/>
  <c r="I107" i="9"/>
  <c r="I106" i="9"/>
  <c r="E108" i="9"/>
  <c r="E107" i="9"/>
  <c r="E106" i="9"/>
  <c r="Z287" i="1"/>
  <c r="Z273" i="1"/>
  <c r="Z170" i="1"/>
  <c r="Z156" i="1"/>
  <c r="Z52" i="1"/>
  <c r="I105" i="35" l="1"/>
  <c r="E105" i="35"/>
  <c r="I104" i="35"/>
  <c r="E104" i="35"/>
  <c r="I103" i="35"/>
  <c r="E103" i="35"/>
  <c r="B32" i="58" l="1"/>
  <c r="B31" i="58"/>
  <c r="I105" i="9"/>
  <c r="I104" i="9"/>
  <c r="I103" i="9"/>
  <c r="E105" i="9" l="1"/>
  <c r="E104" i="9"/>
  <c r="E103" i="9"/>
  <c r="I102" i="35" l="1"/>
  <c r="E102" i="35"/>
  <c r="I101" i="35"/>
  <c r="E101" i="35"/>
  <c r="I100" i="35"/>
  <c r="E100" i="35"/>
  <c r="E102" i="9" l="1"/>
  <c r="E101" i="9"/>
  <c r="E100" i="9"/>
  <c r="I102" i="9"/>
  <c r="I101" i="9"/>
  <c r="I100" i="9"/>
  <c r="I99" i="35" l="1"/>
  <c r="E99" i="35"/>
  <c r="I98" i="35"/>
  <c r="E98" i="35"/>
  <c r="I97" i="35"/>
  <c r="E97" i="35"/>
  <c r="B33" i="58"/>
  <c r="G35" i="37" l="1"/>
  <c r="F36" i="37"/>
  <c r="I99" i="9"/>
  <c r="I98" i="9"/>
  <c r="I97" i="9"/>
  <c r="E99" i="9"/>
  <c r="E98" i="9"/>
  <c r="E97" i="9"/>
  <c r="I96" i="35" l="1"/>
  <c r="E96" i="35"/>
  <c r="I95" i="35"/>
  <c r="E95" i="35"/>
  <c r="I94" i="35"/>
  <c r="E94" i="35"/>
  <c r="I96" i="9"/>
  <c r="I95" i="9"/>
  <c r="I94" i="9"/>
  <c r="E96" i="9"/>
  <c r="E95" i="9"/>
  <c r="E94" i="9"/>
  <c r="Z286" i="1"/>
  <c r="Z272" i="1"/>
  <c r="Z169" i="1"/>
  <c r="Z155" i="1"/>
  <c r="Z51" i="1"/>
  <c r="Z37" i="1"/>
  <c r="U37" i="50"/>
  <c r="U38" i="50"/>
  <c r="I93" i="9" l="1"/>
  <c r="I92" i="9"/>
  <c r="I91" i="9"/>
  <c r="I90" i="9"/>
  <c r="E93" i="9"/>
  <c r="E92" i="9"/>
  <c r="E91" i="9"/>
  <c r="E90" i="9"/>
  <c r="I89" i="35" l="1"/>
  <c r="E89" i="35"/>
  <c r="I88" i="35"/>
  <c r="E88" i="35"/>
  <c r="I87" i="35"/>
  <c r="E87" i="35"/>
  <c r="F35" i="37"/>
  <c r="I89" i="9"/>
  <c r="I88" i="9"/>
  <c r="I87" i="9"/>
  <c r="E89" i="9"/>
  <c r="E88" i="9"/>
  <c r="E87" i="9"/>
  <c r="I86" i="9"/>
  <c r="I85" i="9"/>
  <c r="I84" i="9"/>
  <c r="E86" i="9"/>
  <c r="E85" i="9"/>
  <c r="E84" i="9"/>
  <c r="I83" i="9"/>
  <c r="I82" i="9"/>
  <c r="I81" i="9"/>
  <c r="E83" i="9"/>
  <c r="E82" i="9"/>
  <c r="E81" i="9"/>
  <c r="Z50" i="1"/>
  <c r="Z36" i="1"/>
  <c r="Z285" i="1"/>
  <c r="Z271" i="1"/>
  <c r="Z168" i="1"/>
  <c r="Z154" i="1"/>
  <c r="T147" i="3"/>
  <c r="T167" i="3"/>
  <c r="T191" i="3"/>
  <c r="T213" i="3"/>
  <c r="T234" i="3"/>
  <c r="T256" i="3"/>
  <c r="T278" i="3"/>
  <c r="T301" i="3"/>
  <c r="T323" i="3"/>
  <c r="T345" i="3"/>
  <c r="T366" i="3"/>
  <c r="T388" i="3"/>
  <c r="T409" i="3"/>
  <c r="T429" i="3"/>
  <c r="T452" i="3"/>
  <c r="T474" i="3"/>
  <c r="T496" i="3"/>
  <c r="T519" i="3"/>
  <c r="T540" i="3"/>
  <c r="T563" i="3"/>
  <c r="T581" i="3"/>
  <c r="T598" i="3"/>
  <c r="T619" i="3"/>
  <c r="T628" i="3"/>
  <c r="T629" i="3"/>
  <c r="B19" i="1"/>
  <c r="C19" i="1"/>
  <c r="D19" i="1"/>
  <c r="Z30" i="1"/>
  <c r="Z31" i="1"/>
  <c r="Z32" i="1"/>
  <c r="Z33" i="1"/>
  <c r="Z34" i="1"/>
  <c r="Z35" i="1"/>
  <c r="Z44" i="1"/>
  <c r="Z45" i="1"/>
  <c r="Z46" i="1"/>
  <c r="Z47" i="1"/>
  <c r="Z48" i="1"/>
  <c r="Z49" i="1"/>
  <c r="G142" i="1"/>
  <c r="Z148" i="1"/>
  <c r="Z149" i="1"/>
  <c r="Z150" i="1"/>
  <c r="Z151" i="1"/>
  <c r="Z152" i="1"/>
  <c r="Z153" i="1"/>
  <c r="Z162" i="1"/>
  <c r="Z163" i="1"/>
  <c r="Z164" i="1"/>
  <c r="Z165" i="1"/>
  <c r="Z166" i="1"/>
  <c r="Z167" i="1"/>
  <c r="D259" i="1"/>
  <c r="Z265" i="1"/>
  <c r="Z266" i="1"/>
  <c r="Z267" i="1"/>
  <c r="Z268" i="1"/>
  <c r="Z269" i="1"/>
  <c r="Z270" i="1"/>
  <c r="Z279" i="1"/>
  <c r="Z280" i="1"/>
  <c r="Z281" i="1"/>
  <c r="Z282" i="1"/>
  <c r="Z283" i="1"/>
  <c r="Z284" i="1"/>
  <c r="D376" i="1"/>
  <c r="E7" i="9"/>
  <c r="I7" i="9"/>
  <c r="B8" i="9"/>
  <c r="E8" i="9" s="1"/>
  <c r="I8" i="9"/>
  <c r="B9" i="9"/>
  <c r="E9" i="9" s="1"/>
  <c r="I9" i="9"/>
  <c r="B10" i="9"/>
  <c r="E10" i="9" s="1"/>
  <c r="I10" i="9"/>
  <c r="B11" i="9"/>
  <c r="E11" i="9"/>
  <c r="I11" i="9"/>
  <c r="B12" i="9"/>
  <c r="E12" i="9" s="1"/>
  <c r="I12" i="9"/>
  <c r="B13" i="9"/>
  <c r="E13" i="9" s="1"/>
  <c r="I13" i="9"/>
  <c r="B14" i="9"/>
  <c r="E14" i="9" s="1"/>
  <c r="I14" i="9"/>
  <c r="B15" i="9"/>
  <c r="E15" i="9"/>
  <c r="I15" i="9"/>
  <c r="B16" i="9"/>
  <c r="E16" i="9" s="1"/>
  <c r="I16" i="9"/>
  <c r="B17" i="9"/>
  <c r="E17" i="9" s="1"/>
  <c r="I17" i="9"/>
  <c r="E18" i="9"/>
  <c r="I18" i="9"/>
  <c r="B19" i="9"/>
  <c r="D19" i="9"/>
  <c r="E19" i="9" s="1"/>
  <c r="I19" i="9"/>
  <c r="B20" i="9"/>
  <c r="E20" i="9" s="1"/>
  <c r="H20" i="9"/>
  <c r="I20" i="9" s="1"/>
  <c r="B21" i="9"/>
  <c r="E21" i="9" s="1"/>
  <c r="I21" i="9"/>
  <c r="B22" i="9"/>
  <c r="E22" i="9"/>
  <c r="I22" i="9"/>
  <c r="E23" i="9"/>
  <c r="I23" i="9"/>
  <c r="E24" i="9"/>
  <c r="I24" i="9"/>
  <c r="D25" i="9"/>
  <c r="E25" i="9" s="1"/>
  <c r="I25" i="9"/>
  <c r="D26" i="9"/>
  <c r="E26" i="9" s="1"/>
  <c r="I26" i="9"/>
  <c r="D27" i="9"/>
  <c r="E27" i="9" s="1"/>
  <c r="I27" i="9"/>
  <c r="D28" i="9"/>
  <c r="E28" i="9"/>
  <c r="I28" i="9"/>
  <c r="D29" i="9"/>
  <c r="E29" i="9" s="1"/>
  <c r="I29" i="9"/>
  <c r="E30" i="9"/>
  <c r="I30" i="9"/>
  <c r="E31" i="9"/>
  <c r="I31" i="9"/>
  <c r="E32" i="9"/>
  <c r="I32" i="9"/>
  <c r="E33" i="9"/>
  <c r="I33" i="9"/>
  <c r="E34" i="9"/>
  <c r="I34" i="9"/>
  <c r="E35" i="9"/>
  <c r="I35" i="9"/>
  <c r="E36" i="9"/>
  <c r="I36" i="9"/>
  <c r="E37" i="9"/>
  <c r="I37" i="9"/>
  <c r="E38" i="9"/>
  <c r="I38" i="9"/>
  <c r="E39" i="9"/>
  <c r="I39" i="9"/>
  <c r="E40" i="9"/>
  <c r="I40" i="9"/>
  <c r="E41" i="9"/>
  <c r="I41" i="9"/>
  <c r="E42" i="9"/>
  <c r="I42" i="9"/>
  <c r="E43" i="9"/>
  <c r="I43" i="9"/>
  <c r="E44" i="9"/>
  <c r="I44" i="9"/>
  <c r="E45" i="9"/>
  <c r="I45" i="9"/>
  <c r="E46" i="9"/>
  <c r="I46" i="9"/>
  <c r="E47" i="9"/>
  <c r="I47" i="9"/>
  <c r="E48" i="9"/>
  <c r="I48" i="9"/>
  <c r="E49" i="9"/>
  <c r="I49" i="9"/>
  <c r="E50" i="9"/>
  <c r="I50" i="9"/>
  <c r="E51" i="9"/>
  <c r="I51" i="9"/>
  <c r="E52" i="9"/>
  <c r="I52" i="9"/>
  <c r="E53" i="9"/>
  <c r="I53" i="9"/>
  <c r="E54" i="9"/>
  <c r="I54" i="9"/>
  <c r="E55" i="9"/>
  <c r="I55" i="9"/>
  <c r="E56" i="9"/>
  <c r="I56" i="9"/>
  <c r="E57" i="9"/>
  <c r="I57" i="9"/>
  <c r="E58" i="9"/>
  <c r="I58" i="9"/>
  <c r="E59" i="9"/>
  <c r="I59" i="9"/>
  <c r="E60" i="9"/>
  <c r="I60" i="9"/>
  <c r="E61" i="9"/>
  <c r="I61" i="9"/>
  <c r="E62" i="9"/>
  <c r="I62" i="9"/>
  <c r="E64" i="9"/>
  <c r="I64" i="9"/>
  <c r="E65" i="9"/>
  <c r="I65" i="9"/>
  <c r="E66" i="9"/>
  <c r="I66" i="9"/>
  <c r="E67" i="9"/>
  <c r="I67" i="9"/>
  <c r="E68" i="9"/>
  <c r="I68" i="9"/>
  <c r="E69" i="9"/>
  <c r="I69" i="9"/>
  <c r="E70" i="9"/>
  <c r="I70" i="9"/>
  <c r="E71" i="9"/>
  <c r="I71" i="9"/>
  <c r="E72" i="9"/>
  <c r="I72" i="9"/>
  <c r="E73" i="9"/>
  <c r="I73" i="9"/>
  <c r="E74" i="9"/>
  <c r="I74" i="9"/>
  <c r="E75" i="9"/>
  <c r="I75" i="9"/>
  <c r="E76" i="9"/>
  <c r="I76" i="9"/>
  <c r="E77" i="9"/>
  <c r="I77" i="9"/>
  <c r="E78" i="9"/>
  <c r="I78" i="9"/>
  <c r="E79" i="9"/>
  <c r="I79" i="9"/>
  <c r="E80" i="9"/>
  <c r="I80" i="9"/>
  <c r="G135" i="9"/>
  <c r="H135" i="9"/>
  <c r="K135" i="9"/>
  <c r="L135" i="9"/>
  <c r="M135" i="9"/>
  <c r="B136" i="9"/>
  <c r="C136" i="9"/>
  <c r="C147" i="9"/>
  <c r="G148" i="9"/>
  <c r="H148" i="9"/>
  <c r="K148" i="9"/>
  <c r="L148" i="9"/>
  <c r="M148" i="9"/>
  <c r="B149" i="9"/>
  <c r="C149" i="9"/>
  <c r="B150" i="9"/>
  <c r="C150" i="9"/>
  <c r="D150" i="9"/>
  <c r="U31" i="50"/>
  <c r="U32" i="50"/>
  <c r="U33" i="50"/>
  <c r="U34" i="50"/>
  <c r="U35" i="50"/>
  <c r="U36" i="50"/>
  <c r="E7" i="35"/>
  <c r="I7" i="35"/>
  <c r="B8" i="35"/>
  <c r="E8" i="35" s="1"/>
  <c r="I8" i="35"/>
  <c r="B9" i="35"/>
  <c r="E9" i="35" s="1"/>
  <c r="I9" i="35"/>
  <c r="B10" i="35"/>
  <c r="E10" i="35"/>
  <c r="I10" i="35"/>
  <c r="B11" i="35"/>
  <c r="E11" i="35" s="1"/>
  <c r="I11" i="35"/>
  <c r="B12" i="35"/>
  <c r="E12" i="35" s="1"/>
  <c r="I12" i="35"/>
  <c r="B13" i="35"/>
  <c r="E13" i="35" s="1"/>
  <c r="I13" i="35"/>
  <c r="B14" i="35"/>
  <c r="E14" i="35"/>
  <c r="I14" i="35"/>
  <c r="B15" i="35"/>
  <c r="E15" i="35" s="1"/>
  <c r="I15" i="35"/>
  <c r="B16" i="35"/>
  <c r="E16" i="35" s="1"/>
  <c r="I16" i="35"/>
  <c r="B17" i="35"/>
  <c r="E17" i="35" s="1"/>
  <c r="I17" i="35"/>
  <c r="E18" i="35"/>
  <c r="I18" i="35"/>
  <c r="B19" i="35"/>
  <c r="D19" i="35"/>
  <c r="E19" i="35" s="1"/>
  <c r="I19" i="35"/>
  <c r="B20" i="35"/>
  <c r="E20" i="35" s="1"/>
  <c r="H20" i="35"/>
  <c r="I20" i="35" s="1"/>
  <c r="B21" i="35"/>
  <c r="E21" i="35" s="1"/>
  <c r="I21" i="35"/>
  <c r="B22" i="35"/>
  <c r="E22" i="35" s="1"/>
  <c r="I22" i="35"/>
  <c r="E23" i="35"/>
  <c r="I23" i="35"/>
  <c r="E24" i="35"/>
  <c r="I24" i="35"/>
  <c r="D25" i="35"/>
  <c r="E25" i="35"/>
  <c r="I25" i="35"/>
  <c r="D26" i="35"/>
  <c r="E26" i="35" s="1"/>
  <c r="I26" i="35"/>
  <c r="D27" i="35"/>
  <c r="E27" i="35" s="1"/>
  <c r="I27" i="35"/>
  <c r="D28" i="35"/>
  <c r="E28" i="35" s="1"/>
  <c r="I28" i="35"/>
  <c r="D29" i="35"/>
  <c r="E29" i="35"/>
  <c r="I29" i="35"/>
  <c r="E30" i="35"/>
  <c r="I30" i="35"/>
  <c r="E31" i="35"/>
  <c r="I31" i="35"/>
  <c r="E32" i="35"/>
  <c r="I32" i="35"/>
  <c r="E33" i="35"/>
  <c r="I33" i="35"/>
  <c r="E34" i="35"/>
  <c r="I34" i="35"/>
  <c r="E35" i="35"/>
  <c r="I35" i="35"/>
  <c r="E36" i="35"/>
  <c r="I36" i="35"/>
  <c r="E37" i="35"/>
  <c r="I37" i="35"/>
  <c r="E38" i="35"/>
  <c r="I38" i="35"/>
  <c r="I39" i="35"/>
  <c r="E40" i="35"/>
  <c r="I40" i="35"/>
  <c r="E41" i="35"/>
  <c r="I41" i="35"/>
  <c r="E42" i="35"/>
  <c r="I42" i="35"/>
  <c r="E43" i="35"/>
  <c r="I43" i="35"/>
  <c r="E44" i="35"/>
  <c r="I44" i="35"/>
  <c r="E45" i="35"/>
  <c r="I45" i="35"/>
  <c r="E46" i="35"/>
  <c r="I46" i="35"/>
  <c r="E47" i="35"/>
  <c r="I47" i="35"/>
  <c r="E48" i="35"/>
  <c r="I48" i="35"/>
  <c r="E49" i="35"/>
  <c r="I49" i="35"/>
  <c r="E50" i="35"/>
  <c r="I50" i="35"/>
  <c r="E51" i="35"/>
  <c r="I51" i="35"/>
  <c r="E52" i="35"/>
  <c r="I52" i="35"/>
  <c r="E53" i="35"/>
  <c r="I53" i="35"/>
  <c r="E54" i="35"/>
  <c r="I54" i="35"/>
  <c r="E55" i="35"/>
  <c r="I55" i="35"/>
  <c r="E56" i="35"/>
  <c r="I56" i="35"/>
  <c r="E57" i="35"/>
  <c r="I57" i="35"/>
  <c r="I58" i="35"/>
  <c r="I59" i="35"/>
  <c r="I60" i="35"/>
  <c r="E61" i="35"/>
  <c r="I61" i="35"/>
  <c r="E62" i="35"/>
  <c r="I62" i="35"/>
  <c r="E64" i="35"/>
  <c r="I64" i="35"/>
  <c r="E65" i="35"/>
  <c r="I65" i="35"/>
  <c r="E66" i="35"/>
  <c r="I66" i="35"/>
  <c r="E67" i="35"/>
  <c r="I67" i="35"/>
  <c r="E68" i="35"/>
  <c r="I68" i="35"/>
  <c r="E69" i="35"/>
  <c r="I69" i="35"/>
  <c r="E70" i="35"/>
  <c r="E71" i="35"/>
  <c r="E72" i="35"/>
  <c r="E73" i="35"/>
  <c r="E77" i="35"/>
  <c r="I77" i="35"/>
  <c r="E78" i="35"/>
  <c r="I78" i="35"/>
  <c r="E79" i="35"/>
  <c r="I79" i="35"/>
  <c r="E80" i="35"/>
  <c r="I80" i="35"/>
  <c r="E5" i="29"/>
  <c r="E6" i="29"/>
  <c r="E7" i="29"/>
  <c r="E8" i="29"/>
  <c r="E9" i="29"/>
  <c r="E10" i="29"/>
  <c r="E11" i="29"/>
  <c r="E12" i="29"/>
  <c r="E13" i="29"/>
  <c r="E14" i="29"/>
  <c r="E15" i="29"/>
  <c r="E16" i="29"/>
  <c r="E17" i="29"/>
  <c r="B18" i="29"/>
  <c r="C18" i="29"/>
  <c r="D18" i="29"/>
  <c r="B29" i="58"/>
  <c r="B30" i="58"/>
  <c r="B29" i="57"/>
  <c r="B30" i="57"/>
  <c r="F5" i="37"/>
  <c r="G5" i="37" s="1"/>
  <c r="F6" i="37"/>
  <c r="G6" i="37"/>
  <c r="F7" i="37"/>
  <c r="G7" i="37"/>
  <c r="F8" i="37"/>
  <c r="G8" i="37"/>
  <c r="F9" i="37"/>
  <c r="G9" i="37"/>
  <c r="F10" i="37"/>
  <c r="G10" i="37"/>
  <c r="F11" i="37"/>
  <c r="G11" i="37"/>
  <c r="F12" i="37"/>
  <c r="G12" i="37"/>
  <c r="F13" i="37"/>
  <c r="G13" i="37"/>
  <c r="F14" i="37"/>
  <c r="G14" i="37"/>
  <c r="F15" i="37"/>
  <c r="G15" i="37"/>
  <c r="F16" i="37"/>
  <c r="G16" i="37" s="1"/>
  <c r="F17" i="37"/>
  <c r="G17" i="37" s="1"/>
  <c r="F18" i="37"/>
  <c r="G18" i="37" s="1"/>
  <c r="F19" i="37"/>
  <c r="G19" i="37" s="1"/>
  <c r="F20" i="37"/>
  <c r="G20" i="37" s="1"/>
  <c r="F21" i="37"/>
  <c r="G21" i="37" s="1"/>
  <c r="F22" i="37"/>
  <c r="G22" i="37" s="1"/>
  <c r="F23" i="37"/>
  <c r="G23" i="37" s="1"/>
  <c r="F24" i="37"/>
  <c r="G24" i="37" s="1"/>
  <c r="F25" i="37"/>
  <c r="G25" i="37" s="1"/>
  <c r="F26" i="37"/>
  <c r="G26" i="37" s="1"/>
  <c r="F27" i="37"/>
  <c r="G27" i="37" s="1"/>
  <c r="F28" i="37"/>
  <c r="G28" i="37" s="1"/>
  <c r="F29" i="37"/>
  <c r="G29" i="37" s="1"/>
  <c r="F30" i="37"/>
  <c r="G30" i="37" s="1"/>
  <c r="F31" i="37"/>
  <c r="G31" i="37" s="1"/>
  <c r="F32" i="37"/>
  <c r="G32" i="37" s="1"/>
  <c r="F33" i="37"/>
  <c r="G33" i="37" s="1"/>
  <c r="F34" i="37"/>
  <c r="G34" i="37" s="1"/>
  <c r="B39" i="37"/>
  <c r="C39" i="37"/>
  <c r="D39" i="37"/>
  <c r="E39" i="37"/>
  <c r="F39" i="37"/>
  <c r="B41" i="37" l="1"/>
  <c r="D143" i="1"/>
  <c r="B37" i="58"/>
  <c r="B39" i="58" s="1"/>
  <c r="D41" i="37"/>
  <c r="E41" i="37"/>
  <c r="E18" i="29"/>
  <c r="C20" i="29" s="1"/>
  <c r="B37" i="57"/>
  <c r="B39" i="57" s="1"/>
  <c r="D20" i="29" l="1"/>
  <c r="B20" i="29"/>
</calcChain>
</file>

<file path=xl/sharedStrings.xml><?xml version="1.0" encoding="utf-8"?>
<sst xmlns="http://schemas.openxmlformats.org/spreadsheetml/2006/main" count="405" uniqueCount="163">
  <si>
    <t>Oil</t>
  </si>
  <si>
    <t>Gas</t>
  </si>
  <si>
    <t>Plant Products</t>
  </si>
  <si>
    <t>ROYALTY</t>
  </si>
  <si>
    <r>
      <t>1</t>
    </r>
    <r>
      <rPr>
        <sz val="10"/>
        <rFont val="Arial"/>
        <family val="2"/>
      </rPr>
      <t xml:space="preserve">  Average of HLS Oil Spot @ Empire Plaq. Parish $/bbl. and LLS Oil Spot @ St. James Terminal $/bbl.</t>
    </r>
  </si>
  <si>
    <r>
      <t>2</t>
    </r>
    <r>
      <rPr>
        <sz val="10"/>
        <rFont val="Arial"/>
        <family val="2"/>
      </rPr>
      <t xml:space="preserve">  Daily Cash Gas Prices @ Henry Hubb $/mmbtu.</t>
    </r>
  </si>
  <si>
    <t>Bonus</t>
  </si>
  <si>
    <t>Royalty</t>
  </si>
  <si>
    <t>Interest</t>
  </si>
  <si>
    <t>Total</t>
  </si>
  <si>
    <t>Department of Natural Resources</t>
  </si>
  <si>
    <t>Office of Mineral Resources</t>
  </si>
  <si>
    <t>Lease Sale Statistics</t>
  </si>
  <si>
    <t>Month</t>
  </si>
  <si>
    <t>No. of Tracts Nominated</t>
  </si>
  <si>
    <t>No. of Acres Nominated</t>
  </si>
  <si>
    <t>No. of Tracts with Bids</t>
  </si>
  <si>
    <t>% of Nominated Tracts with Bids</t>
  </si>
  <si>
    <t>No. of Leases</t>
  </si>
  <si>
    <t>No. of Acres Leased</t>
  </si>
  <si>
    <t>Total Bonuses</t>
  </si>
  <si>
    <t>Average Bonus per Acre</t>
  </si>
  <si>
    <t>Leasehold Payments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</si>
  <si>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</si>
  <si>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</si>
  <si>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</si>
  <si>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</si>
  <si>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</si>
  <si>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</si>
  <si>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</si>
  <si>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</si>
  <si>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</si>
  <si>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</si>
  <si>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</si>
  <si>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</si>
  <si>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2004</t>
  </si>
  <si>
    <t>2005</t>
  </si>
  <si>
    <t>Year</t>
  </si>
  <si>
    <t>Productive Acres</t>
  </si>
  <si>
    <t>Acres</t>
  </si>
  <si>
    <t>Trade Date</t>
  </si>
  <si>
    <t>Begin Date</t>
  </si>
  <si>
    <t>End Date</t>
  </si>
  <si>
    <t>High</t>
  </si>
  <si>
    <t>Low</t>
  </si>
  <si>
    <t>Avg</t>
  </si>
  <si>
    <t>Vol (mmBTU)</t>
  </si>
  <si>
    <t># Deals</t>
  </si>
  <si>
    <t># Cparties</t>
  </si>
  <si>
    <t>Grand Average</t>
  </si>
  <si>
    <t>Jan-04 Average</t>
  </si>
  <si>
    <t>Feb-04 Average</t>
  </si>
  <si>
    <t>Mar-04 Average</t>
  </si>
  <si>
    <t>Apr-04 Average</t>
  </si>
  <si>
    <t>May-04 Average</t>
  </si>
  <si>
    <t>Jun-04 Average</t>
  </si>
  <si>
    <t>Jul-04 Average</t>
  </si>
  <si>
    <t>Aug-04 Average</t>
  </si>
  <si>
    <t>Sep-04 Average</t>
  </si>
  <si>
    <t>Oct-04 Average</t>
  </si>
  <si>
    <t>Nov-04 Average</t>
  </si>
  <si>
    <t>Dec-04 Average</t>
  </si>
  <si>
    <t>Jan-05 Average</t>
  </si>
  <si>
    <t>Feb-05 Average</t>
  </si>
  <si>
    <t>Mar-05 Average</t>
  </si>
  <si>
    <t>Apr-05 Average</t>
  </si>
  <si>
    <t>May-05 Average</t>
  </si>
  <si>
    <t>Jun-05 Average</t>
  </si>
  <si>
    <t>Jul-05 Average</t>
  </si>
  <si>
    <t>Aug-05 Average</t>
  </si>
  <si>
    <t>Sep-05 Average</t>
  </si>
  <si>
    <t>Oct-05 Average</t>
  </si>
  <si>
    <t>Nov-05 Average</t>
  </si>
  <si>
    <t>Dec-05 Average</t>
  </si>
  <si>
    <r>
      <t>Oil</t>
    </r>
    <r>
      <rPr>
        <u/>
        <vertAlign val="superscript"/>
        <sz val="10"/>
        <rFont val="Arial"/>
        <family val="2"/>
      </rPr>
      <t>1</t>
    </r>
  </si>
  <si>
    <r>
      <t>Gas</t>
    </r>
    <r>
      <rPr>
        <u/>
        <vertAlign val="superscript"/>
        <sz val="10"/>
        <rFont val="Arial"/>
        <family val="2"/>
      </rPr>
      <t>2</t>
    </r>
  </si>
  <si>
    <t>Disp_Date</t>
  </si>
  <si>
    <t>Override_Amt</t>
  </si>
  <si>
    <t>Regular_Amt</t>
  </si>
  <si>
    <t>Net_Value_Amt</t>
  </si>
  <si>
    <t>Product</t>
  </si>
  <si>
    <t>Product_Volume</t>
  </si>
  <si>
    <t>Calculated_Price</t>
  </si>
  <si>
    <t>Severance Tax</t>
  </si>
  <si>
    <t>Deduction Amt</t>
  </si>
  <si>
    <t>Oil Royalty</t>
  </si>
  <si>
    <t>Oil Volume</t>
  </si>
  <si>
    <t>Plant Products Royalty</t>
  </si>
  <si>
    <t>Plant Products Volume</t>
  </si>
  <si>
    <t>Gas Royalty</t>
  </si>
  <si>
    <t>Gas Volume</t>
  </si>
  <si>
    <t>Disposition Month</t>
  </si>
  <si>
    <t>% of Total</t>
  </si>
  <si>
    <t>Oil Volume by Disposition Month</t>
  </si>
  <si>
    <t>Gas Volume by Disposition Month</t>
  </si>
  <si>
    <t>Monthly Average Oil Prices</t>
  </si>
  <si>
    <t>Source:  Average of HLS Oil Spot @ Empire Plaq. Parish $/bbl. and LLS Oil Spot @ St. James Terminal $/bbl.</t>
  </si>
  <si>
    <t>Monthly Average Gas Prices</t>
  </si>
  <si>
    <t>Price Per Acre</t>
  </si>
  <si>
    <t>Lease Sale Summary</t>
  </si>
  <si>
    <t>Lease Sale Fiscal Year</t>
  </si>
  <si>
    <t>YTD Tracts and Acreage Report</t>
  </si>
  <si>
    <t>SONRIS Source Reports:</t>
  </si>
  <si>
    <t>2006</t>
  </si>
  <si>
    <t>Royalty Collections by Disposition Month</t>
  </si>
  <si>
    <t>FY 97-98</t>
  </si>
  <si>
    <t>FY 98-99</t>
  </si>
  <si>
    <t>FY 99-00</t>
  </si>
  <si>
    <t>FY 00-01</t>
  </si>
  <si>
    <t>FY 01-02</t>
  </si>
  <si>
    <t>FY 02-03</t>
  </si>
  <si>
    <t>FY 03-04</t>
  </si>
  <si>
    <t>FY 04-05</t>
  </si>
  <si>
    <t>FY 90-91</t>
  </si>
  <si>
    <t>FY 91-92</t>
  </si>
  <si>
    <t>FY 92-93</t>
  </si>
  <si>
    <t>FY 93-94</t>
  </si>
  <si>
    <t>FY 94-95</t>
  </si>
  <si>
    <t>FY 95-96</t>
  </si>
  <si>
    <t>FY 96-97</t>
  </si>
  <si>
    <t>Monthly Average</t>
  </si>
  <si>
    <t xml:space="preserve">FY 05-06 </t>
  </si>
  <si>
    <t>FY 80-81</t>
  </si>
  <si>
    <t>FY 81-82</t>
  </si>
  <si>
    <t>FY 82-83</t>
  </si>
  <si>
    <t>FY 83-84</t>
  </si>
  <si>
    <t>FY 84-85</t>
  </si>
  <si>
    <t>FY 85-86</t>
  </si>
  <si>
    <t>FY 86-87</t>
  </si>
  <si>
    <t>FY 87-88</t>
  </si>
  <si>
    <t>FY 88-89</t>
  </si>
  <si>
    <t>FY 89-90</t>
  </si>
  <si>
    <t>State Acreage Under Lease</t>
  </si>
  <si>
    <t>2007</t>
  </si>
  <si>
    <t xml:space="preserve">Historical Cash Receipts </t>
  </si>
  <si>
    <t>Jan</t>
  </si>
  <si>
    <t>Feb</t>
  </si>
  <si>
    <t>Aug</t>
  </si>
  <si>
    <t>Sept</t>
  </si>
  <si>
    <t>Oct</t>
  </si>
  <si>
    <t>Nov</t>
  </si>
  <si>
    <t>Dec</t>
  </si>
  <si>
    <t>Barrels</t>
  </si>
  <si>
    <t>MCF</t>
  </si>
  <si>
    <t>Month/Year</t>
  </si>
  <si>
    <t>Acreage</t>
  </si>
  <si>
    <t xml:space="preserve">FY 06-07 </t>
  </si>
  <si>
    <t xml:space="preserve">Historical Oil Production </t>
  </si>
  <si>
    <t xml:space="preserve">Historical Gas Production </t>
  </si>
  <si>
    <t>MCF's</t>
  </si>
  <si>
    <t xml:space="preserve">FY 07-08 </t>
  </si>
  <si>
    <t>FY 07-08</t>
  </si>
  <si>
    <t>FY 08-09</t>
  </si>
  <si>
    <t>Source:  Daily Cash Gas Prices @ Henry Hub $/mmbtu.</t>
  </si>
  <si>
    <t>FY 09-10</t>
  </si>
  <si>
    <t>FY 10-11</t>
  </si>
  <si>
    <t>For Calendar Years 2006, 2007, 2008, 2009, 2010, 2011 and 2012</t>
  </si>
  <si>
    <t>FY 11-12</t>
  </si>
  <si>
    <t xml:space="preserve">Total </t>
  </si>
  <si>
    <t>FY 12-13 Projected</t>
  </si>
  <si>
    <t xml:space="preserve">FY 11-12 </t>
  </si>
  <si>
    <t>For Calendar Years 2006, 2007, 2008, 2009, 2010, 2011, 2012 and 2013</t>
  </si>
  <si>
    <t>FY 12-13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</si>
</sst>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7" formatCode="&quot;$&quot;#,##0.00_);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yyyy"/>
    <numFmt numFmtId="165" formatCode="_(* #,##0_);_(* \(#,##0\);_(* &quot;-&quot;??_);_(@_)"/>
    <numFmt numFmtId="166" formatCode="_(* #,##0.000_);_(* \(#,##0.000\);_(* &quot;-&quot;??_);_(@_)"/>
    <numFmt numFmtId="167" formatCode="0.0%"/>
    <numFmt numFmtId="168" formatCode="&quot;$&quot;#,##0"/>
    <numFmt numFmtId="169" formatCode="_(* #,##0.0000_);_(* \(#,##0.0000\);_(* &quot;-&quot;??_);_(@_)"/>
    <numFmt numFmtId="170" formatCode="&quot;$&quot;#,##0.00"/>
    <numFmt numFmtId="171" formatCode="&quot;$&quot;#,##0.0000"/>
    <numFmt numFmtId="172" formatCode="#,##0.000"/>
  </numFmts>
  <fonts count="19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sz val="8"/>
      <name val="Arial"/>
      <family val="2"/>
    </font>
    <font>
      <b/>
      <sz val="7"/>
      <color indexed="8"/>
      <name val="Verdana"/>
      <family val="2"/>
    </font>
    <font>
      <vertAlign val="superscript"/>
      <sz val="10"/>
      <name val="Arial"/>
      <family val="2"/>
    </font>
    <font>
      <i/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7"/>
      <color indexed="23"/>
      <name val="Verdana"/>
      <family val="2"/>
    </font>
    <font>
      <b/>
      <sz val="7"/>
      <color indexed="23"/>
      <name val="Verdana"/>
      <family val="2"/>
    </font>
    <font>
      <u/>
      <vertAlign val="superscript"/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i/>
      <u/>
      <sz val="10"/>
      <name val="Arial"/>
      <family val="2"/>
    </font>
    <font>
      <sz val="12"/>
      <name val="Arial"/>
      <family val="2"/>
    </font>
    <font>
      <u/>
      <sz val="10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Dashed">
        <color indexed="64"/>
      </bottom>
      <diagonal/>
    </border>
    <border>
      <left/>
      <right/>
      <top/>
      <bottom style="medium">
        <color indexed="55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9" fontId="1" fillId="0" borderId="0" applyFont="0" applyFill="0" applyBorder="0" applyAlignment="0" applyProtection="0"/>
  </cellStyleXfs>
  <cellXfs count="102">
    <xf numFmtId="0" fontId="0" fillId="0" borderId="0" xfId="0"/>
    <xf numFmtId="164" fontId="0" fillId="0" borderId="0" xfId="0" applyNumberFormat="1" applyAlignment="1">
      <alignment horizontal="left"/>
    </xf>
    <xf numFmtId="164" fontId="0" fillId="0" borderId="0" xfId="0" applyNumberFormat="1" applyFill="1" applyAlignment="1">
      <alignment horizontal="left"/>
    </xf>
    <xf numFmtId="164" fontId="2" fillId="0" borderId="0" xfId="0" quotePrefix="1" applyNumberFormat="1" applyFont="1" applyFill="1" applyAlignment="1">
      <alignment horizontal="right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43" fontId="0" fillId="0" borderId="0" xfId="1" applyFont="1"/>
    <xf numFmtId="0" fontId="0" fillId="0" borderId="1" xfId="0" applyBorder="1"/>
    <xf numFmtId="0" fontId="0" fillId="0" borderId="1" xfId="0" applyBorder="1" applyAlignment="1">
      <alignment horizontal="center"/>
    </xf>
    <xf numFmtId="17" fontId="0" fillId="0" borderId="0" xfId="0" applyNumberFormat="1"/>
    <xf numFmtId="0" fontId="0" fillId="0" borderId="0" xfId="0" quotePrefix="1" applyAlignment="1">
      <alignment horizontal="left"/>
    </xf>
    <xf numFmtId="0" fontId="6" fillId="0" borderId="0" xfId="0" quotePrefix="1" applyFont="1" applyAlignment="1">
      <alignment horizontal="left"/>
    </xf>
    <xf numFmtId="165" fontId="0" fillId="0" borderId="0" xfId="1" applyNumberFormat="1" applyFont="1"/>
    <xf numFmtId="0" fontId="0" fillId="0" borderId="0" xfId="0" applyFill="1"/>
    <xf numFmtId="0" fontId="3" fillId="0" borderId="0" xfId="0" applyFont="1"/>
    <xf numFmtId="0" fontId="3" fillId="0" borderId="0" xfId="0" applyFont="1" applyFill="1" applyAlignment="1">
      <alignment horizontal="center" wrapText="1"/>
    </xf>
    <xf numFmtId="166" fontId="1" fillId="0" borderId="0" xfId="1" applyNumberFormat="1" applyFont="1"/>
    <xf numFmtId="167" fontId="1" fillId="0" borderId="0" xfId="6" applyNumberFormat="1"/>
    <xf numFmtId="166" fontId="1" fillId="0" borderId="0" xfId="1" applyNumberFormat="1"/>
    <xf numFmtId="43" fontId="1" fillId="0" borderId="0" xfId="1" applyNumberFormat="1" applyFill="1"/>
    <xf numFmtId="43" fontId="1" fillId="0" borderId="0" xfId="1"/>
    <xf numFmtId="43" fontId="1" fillId="0" borderId="0" xfId="1" applyNumberFormat="1" applyFont="1" applyFill="1"/>
    <xf numFmtId="43" fontId="1" fillId="0" borderId="0" xfId="1" applyFont="1"/>
    <xf numFmtId="43" fontId="0" fillId="0" borderId="0" xfId="0" applyNumberFormat="1"/>
    <xf numFmtId="0" fontId="7" fillId="0" borderId="0" xfId="0" applyFont="1"/>
    <xf numFmtId="0" fontId="1" fillId="0" borderId="0" xfId="0" quotePrefix="1" applyFont="1" applyFill="1" applyAlignment="1">
      <alignment horizontal="center" wrapText="1"/>
    </xf>
    <xf numFmtId="167" fontId="0" fillId="0" borderId="0" xfId="6" applyNumberFormat="1" applyFont="1"/>
    <xf numFmtId="0" fontId="9" fillId="0" borderId="0" xfId="0" applyFont="1"/>
    <xf numFmtId="4" fontId="0" fillId="0" borderId="0" xfId="0" applyNumberFormat="1"/>
    <xf numFmtId="15" fontId="10" fillId="0" borderId="0" xfId="0" applyNumberFormat="1" applyFont="1" applyAlignment="1">
      <alignment wrapText="1"/>
    </xf>
    <xf numFmtId="0" fontId="10" fillId="0" borderId="0" xfId="0" applyFont="1" applyAlignment="1">
      <alignment horizontal="right" wrapText="1"/>
    </xf>
    <xf numFmtId="3" fontId="10" fillId="0" borderId="0" xfId="0" applyNumberFormat="1" applyFont="1" applyAlignment="1">
      <alignment horizontal="right" wrapText="1"/>
    </xf>
    <xf numFmtId="15" fontId="10" fillId="2" borderId="0" xfId="0" applyNumberFormat="1" applyFont="1" applyFill="1" applyAlignment="1">
      <alignment wrapText="1"/>
    </xf>
    <xf numFmtId="0" fontId="10" fillId="2" borderId="0" xfId="0" applyFont="1" applyFill="1" applyAlignment="1">
      <alignment horizontal="right" wrapText="1"/>
    </xf>
    <xf numFmtId="3" fontId="10" fillId="2" borderId="0" xfId="0" applyNumberFormat="1" applyFont="1" applyFill="1" applyAlignment="1">
      <alignment horizontal="right" wrapText="1"/>
    </xf>
    <xf numFmtId="0" fontId="5" fillId="0" borderId="2" xfId="0" applyFont="1" applyBorder="1" applyAlignment="1">
      <alignment horizontal="left" vertical="center" wrapText="1"/>
    </xf>
    <xf numFmtId="0" fontId="11" fillId="0" borderId="0" xfId="0" applyNumberFormat="1" applyFont="1" applyAlignment="1">
      <alignment wrapText="1"/>
    </xf>
    <xf numFmtId="17" fontId="10" fillId="0" borderId="0" xfId="0" applyNumberFormat="1" applyFont="1" applyAlignment="1">
      <alignment wrapText="1"/>
    </xf>
    <xf numFmtId="17" fontId="11" fillId="0" borderId="0" xfId="0" applyNumberFormat="1" applyFont="1" applyAlignment="1">
      <alignment wrapText="1"/>
    </xf>
    <xf numFmtId="0" fontId="3" fillId="0" borderId="0" xfId="0" quotePrefix="1" applyFont="1" applyAlignment="1">
      <alignment horizontal="center"/>
    </xf>
    <xf numFmtId="0" fontId="13" fillId="0" borderId="0" xfId="0" applyFont="1"/>
    <xf numFmtId="0" fontId="14" fillId="0" borderId="0" xfId="0" applyFont="1"/>
    <xf numFmtId="44" fontId="1" fillId="0" borderId="0" xfId="2"/>
    <xf numFmtId="9" fontId="0" fillId="0" borderId="0" xfId="6" applyFont="1"/>
    <xf numFmtId="0" fontId="13" fillId="0" borderId="0" xfId="0" quotePrefix="1" applyFont="1" applyAlignment="1">
      <alignment horizontal="left"/>
    </xf>
    <xf numFmtId="169" fontId="0" fillId="0" borderId="0" xfId="1" applyNumberFormat="1" applyFont="1"/>
    <xf numFmtId="44" fontId="0" fillId="0" borderId="0" xfId="2" applyFont="1"/>
    <xf numFmtId="0" fontId="7" fillId="0" borderId="0" xfId="0" applyFont="1" applyAlignment="1">
      <alignment horizontal="left"/>
    </xf>
    <xf numFmtId="0" fontId="15" fillId="0" borderId="0" xfId="0" quotePrefix="1" applyFont="1" applyAlignment="1">
      <alignment horizontal="left"/>
    </xf>
    <xf numFmtId="0" fontId="7" fillId="0" borderId="0" xfId="0" quotePrefix="1" applyFont="1" applyAlignment="1">
      <alignment horizontal="left"/>
    </xf>
    <xf numFmtId="165" fontId="1" fillId="0" borderId="0" xfId="1" applyNumberFormat="1" applyFont="1"/>
    <xf numFmtId="165" fontId="1" fillId="0" borderId="0" xfId="1" applyNumberFormat="1"/>
    <xf numFmtId="166" fontId="0" fillId="0" borderId="0" xfId="1" applyNumberFormat="1" applyFont="1"/>
    <xf numFmtId="43" fontId="0" fillId="0" borderId="0" xfId="1" applyNumberFormat="1" applyFont="1" applyFill="1"/>
    <xf numFmtId="10" fontId="0" fillId="0" borderId="0" xfId="0" applyNumberFormat="1"/>
    <xf numFmtId="2" fontId="0" fillId="0" borderId="0" xfId="0" applyNumberFormat="1"/>
    <xf numFmtId="0" fontId="0" fillId="0" borderId="0" xfId="0" applyAlignment="1">
      <alignment horizontal="left"/>
    </xf>
    <xf numFmtId="0" fontId="13" fillId="0" borderId="0" xfId="3" applyNumberFormat="1" applyFont="1" applyAlignment="1"/>
    <xf numFmtId="0" fontId="9" fillId="0" borderId="0" xfId="5" applyNumberFormat="1" applyFont="1" applyAlignment="1">
      <alignment horizontal="center"/>
    </xf>
    <xf numFmtId="0" fontId="9" fillId="0" borderId="0" xfId="3" applyNumberFormat="1" applyFont="1" applyAlignment="1">
      <alignment horizontal="center"/>
    </xf>
    <xf numFmtId="170" fontId="0" fillId="0" borderId="0" xfId="0" applyNumberFormat="1"/>
    <xf numFmtId="0" fontId="9" fillId="0" borderId="0" xfId="3" quotePrefix="1" applyNumberFormat="1" applyFont="1" applyAlignment="1">
      <alignment horizontal="center"/>
    </xf>
    <xf numFmtId="9" fontId="1" fillId="0" borderId="0" xfId="6"/>
    <xf numFmtId="0" fontId="17" fillId="0" borderId="0" xfId="0" quotePrefix="1" applyFont="1" applyAlignment="1">
      <alignment horizontal="left"/>
    </xf>
    <xf numFmtId="0" fontId="9" fillId="0" borderId="0" xfId="0" quotePrefix="1" applyFont="1" applyAlignment="1">
      <alignment horizontal="left"/>
    </xf>
    <xf numFmtId="168" fontId="0" fillId="0" borderId="0" xfId="0" applyNumberFormat="1"/>
    <xf numFmtId="3" fontId="0" fillId="0" borderId="0" xfId="0" applyNumberFormat="1"/>
    <xf numFmtId="168" fontId="18" fillId="3" borderId="0" xfId="4" applyNumberFormat="1" applyFont="1" applyFill="1" applyAlignment="1"/>
    <xf numFmtId="0" fontId="13" fillId="0" borderId="0" xfId="0" applyFont="1" applyAlignment="1">
      <alignment horizontal="left"/>
    </xf>
    <xf numFmtId="41" fontId="1" fillId="0" borderId="0" xfId="1" applyNumberFormat="1"/>
    <xf numFmtId="164" fontId="2" fillId="0" borderId="0" xfId="0" quotePrefix="1" applyNumberFormat="1" applyFont="1" applyFill="1" applyAlignment="1">
      <alignment horizontal="left"/>
    </xf>
    <xf numFmtId="0" fontId="3" fillId="0" borderId="0" xfId="0" applyFont="1" applyAlignment="1">
      <alignment horizontal="right"/>
    </xf>
    <xf numFmtId="7" fontId="0" fillId="0" borderId="0" xfId="2" applyNumberFormat="1" applyFont="1"/>
    <xf numFmtId="171" fontId="0" fillId="0" borderId="0" xfId="2" applyNumberFormat="1" applyFont="1"/>
    <xf numFmtId="7" fontId="1" fillId="0" borderId="0" xfId="1" applyNumberFormat="1" applyFont="1" applyFill="1"/>
    <xf numFmtId="7" fontId="1" fillId="0" borderId="0" xfId="1" applyNumberFormat="1"/>
    <xf numFmtId="0" fontId="3" fillId="0" borderId="0" xfId="0" applyFont="1" applyAlignment="1">
      <alignment horizontal="left"/>
    </xf>
    <xf numFmtId="172" fontId="0" fillId="0" borderId="0" xfId="0" applyNumberFormat="1"/>
    <xf numFmtId="172" fontId="3" fillId="0" borderId="0" xfId="0" applyNumberFormat="1" applyFont="1"/>
    <xf numFmtId="4" fontId="0" fillId="0" borderId="1" xfId="0" applyNumberFormat="1" applyBorder="1"/>
    <xf numFmtId="4" fontId="3" fillId="0" borderId="0" xfId="0" applyNumberFormat="1" applyFont="1" applyAlignment="1">
      <alignment horizontal="center"/>
    </xf>
    <xf numFmtId="4" fontId="0" fillId="0" borderId="0" xfId="1" applyNumberFormat="1" applyFont="1"/>
    <xf numFmtId="4" fontId="3" fillId="0" borderId="0" xfId="0" applyNumberFormat="1" applyFont="1"/>
    <xf numFmtId="3" fontId="3" fillId="0" borderId="0" xfId="0" applyNumberFormat="1" applyFont="1" applyAlignment="1">
      <alignment horizontal="right"/>
    </xf>
    <xf numFmtId="3" fontId="1" fillId="0" borderId="0" xfId="6" applyNumberFormat="1"/>
    <xf numFmtId="0" fontId="1" fillId="0" borderId="0" xfId="0" applyFont="1" applyAlignment="1">
      <alignment horizontal="left"/>
    </xf>
    <xf numFmtId="7" fontId="0" fillId="0" borderId="0" xfId="1" applyNumberFormat="1" applyFont="1" applyFill="1"/>
    <xf numFmtId="7" fontId="0" fillId="0" borderId="0" xfId="1" applyNumberFormat="1" applyFont="1"/>
    <xf numFmtId="44" fontId="0" fillId="0" borderId="0" xfId="0" applyNumberFormat="1"/>
    <xf numFmtId="0" fontId="0" fillId="0" borderId="0" xfId="0" applyFill="1" applyBorder="1"/>
    <xf numFmtId="0" fontId="9" fillId="0" borderId="0" xfId="3" applyNumberFormat="1" applyFont="1" applyAlignment="1">
      <alignment horizontal="left"/>
    </xf>
    <xf numFmtId="41" fontId="9" fillId="0" borderId="0" xfId="1" applyNumberFormat="1" applyFont="1"/>
    <xf numFmtId="9" fontId="1" fillId="0" borderId="0" xfId="1" applyNumberFormat="1"/>
    <xf numFmtId="9" fontId="0" fillId="0" borderId="0" xfId="0" applyNumberFormat="1"/>
    <xf numFmtId="9" fontId="0" fillId="0" borderId="0" xfId="6" applyNumberFormat="1" applyFont="1"/>
    <xf numFmtId="0" fontId="1" fillId="0" borderId="0" xfId="3" applyNumberFormat="1" applyFont="1" applyAlignment="1">
      <alignment horizontal="center"/>
    </xf>
    <xf numFmtId="41" fontId="1" fillId="0" borderId="0" xfId="1" applyNumberFormat="1" applyFont="1"/>
    <xf numFmtId="0" fontId="1" fillId="0" borderId="0" xfId="3" applyNumberFormat="1" applyFont="1" applyAlignment="1">
      <alignment horizontal="left"/>
    </xf>
    <xf numFmtId="7" fontId="0" fillId="0" borderId="0" xfId="0" applyNumberFormat="1"/>
    <xf numFmtId="0" fontId="1" fillId="0" borderId="0" xfId="0" quotePrefix="1" applyFont="1" applyAlignment="1">
      <alignment horizontal="left"/>
    </xf>
    <xf numFmtId="168" fontId="1" fillId="0" borderId="0" xfId="0" applyNumberFormat="1" applyFont="1"/>
    <xf numFmtId="171" fontId="0" fillId="0" borderId="0" xfId="0" applyNumberFormat="1"/>
  </cellXfs>
  <cellStyles count="7">
    <cellStyle name="Comma" xfId="1" builtinId="3"/>
    <cellStyle name="Currency" xfId="2" builtinId="4"/>
    <cellStyle name="Normal" xfId="0" builtinId="0"/>
    <cellStyle name="Normal_Five Year Total" xfId="3"/>
    <cellStyle name="Normal_FY01_02" xfId="4"/>
    <cellStyle name="Normal_Ten Year Total" xfId="5"/>
    <cellStyle name="Percent" xfId="6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4.xml"/><Relationship Id="rId13" Type="http://schemas.openxmlformats.org/officeDocument/2006/relationships/worksheet" Target="worksheets/sheet6.xml"/><Relationship Id="rId18" Type="http://schemas.openxmlformats.org/officeDocument/2006/relationships/worksheet" Target="worksheets/sheet8.xml"/><Relationship Id="rId26" Type="http://schemas.openxmlformats.org/officeDocument/2006/relationships/worksheet" Target="worksheets/sheet13.xml"/><Relationship Id="rId3" Type="http://schemas.openxmlformats.org/officeDocument/2006/relationships/chartsheet" Target="chartsheets/sheet2.xml"/><Relationship Id="rId21" Type="http://schemas.openxmlformats.org/officeDocument/2006/relationships/chartsheet" Target="chartsheets/sheet12.xml"/><Relationship Id="rId7" Type="http://schemas.openxmlformats.org/officeDocument/2006/relationships/chartsheet" Target="chartsheets/sheet4.xml"/><Relationship Id="rId12" Type="http://schemas.openxmlformats.org/officeDocument/2006/relationships/chartsheet" Target="chartsheets/sheet7.xml"/><Relationship Id="rId17" Type="http://schemas.openxmlformats.org/officeDocument/2006/relationships/chartsheet" Target="chartsheets/sheet10.xml"/><Relationship Id="rId25" Type="http://schemas.openxmlformats.org/officeDocument/2006/relationships/worksheet" Target="worksheets/sheet12.xml"/><Relationship Id="rId2" Type="http://schemas.openxmlformats.org/officeDocument/2006/relationships/worksheet" Target="worksheets/sheet1.xml"/><Relationship Id="rId16" Type="http://schemas.openxmlformats.org/officeDocument/2006/relationships/worksheet" Target="worksheets/sheet7.xml"/><Relationship Id="rId20" Type="http://schemas.openxmlformats.org/officeDocument/2006/relationships/worksheet" Target="worksheets/sheet9.xml"/><Relationship Id="rId29" Type="http://schemas.openxmlformats.org/officeDocument/2006/relationships/styles" Target="styles.xml"/><Relationship Id="rId1" Type="http://schemas.openxmlformats.org/officeDocument/2006/relationships/chartsheet" Target="chartsheets/sheet1.xml"/><Relationship Id="rId6" Type="http://schemas.openxmlformats.org/officeDocument/2006/relationships/worksheet" Target="worksheets/sheet3.xml"/><Relationship Id="rId11" Type="http://schemas.openxmlformats.org/officeDocument/2006/relationships/worksheet" Target="worksheets/sheet5.xml"/><Relationship Id="rId24" Type="http://schemas.openxmlformats.org/officeDocument/2006/relationships/worksheet" Target="worksheets/sheet11.xml"/><Relationship Id="rId5" Type="http://schemas.openxmlformats.org/officeDocument/2006/relationships/chartsheet" Target="chartsheets/sheet3.xml"/><Relationship Id="rId15" Type="http://schemas.openxmlformats.org/officeDocument/2006/relationships/chartsheet" Target="chartsheets/sheet9.xml"/><Relationship Id="rId23" Type="http://schemas.openxmlformats.org/officeDocument/2006/relationships/chartsheet" Target="chartsheets/sheet13.xml"/><Relationship Id="rId28" Type="http://schemas.openxmlformats.org/officeDocument/2006/relationships/theme" Target="theme/theme1.xml"/><Relationship Id="rId10" Type="http://schemas.openxmlformats.org/officeDocument/2006/relationships/chartsheet" Target="chartsheets/sheet6.xml"/><Relationship Id="rId19" Type="http://schemas.openxmlformats.org/officeDocument/2006/relationships/chartsheet" Target="chartsheets/sheet11.xml"/><Relationship Id="rId31" Type="http://schemas.openxmlformats.org/officeDocument/2006/relationships/calcChain" Target="calcChain.xml"/><Relationship Id="rId4" Type="http://schemas.openxmlformats.org/officeDocument/2006/relationships/worksheet" Target="worksheets/sheet2.xml"/><Relationship Id="rId9" Type="http://schemas.openxmlformats.org/officeDocument/2006/relationships/chartsheet" Target="chartsheets/sheet5.xml"/><Relationship Id="rId14" Type="http://schemas.openxmlformats.org/officeDocument/2006/relationships/chartsheet" Target="chartsheets/sheet8.xml"/><Relationship Id="rId22" Type="http://schemas.openxmlformats.org/officeDocument/2006/relationships/worksheet" Target="worksheets/sheet10.xml"/><Relationship Id="rId27" Type="http://schemas.openxmlformats.org/officeDocument/2006/relationships/worksheet" Target="worksheets/sheet14.xml"/><Relationship Id="rId30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Historical Cash Receipts 
</a:t>
            </a:r>
          </a:p>
        </c:rich>
      </c:tx>
      <c:layout>
        <c:manualLayout>
          <c:xMode val="edge"/>
          <c:yMode val="edge"/>
          <c:x val="0.40597014925373132"/>
          <c:y val="5.3547523427041523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144278606965174"/>
          <c:y val="0.1646586345381526"/>
          <c:w val="0.87860696517412962"/>
          <c:h val="0.70950468540829992"/>
        </c:manualLayout>
      </c:layout>
      <c:barChart>
        <c:barDir val="col"/>
        <c:grouping val="stacked"/>
        <c:varyColors val="0"/>
        <c:ser>
          <c:idx val="1"/>
          <c:order val="0"/>
          <c:tx>
            <c:v>Royalty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'Historical Cash Receipts Table'!$A$5:$A$37</c:f>
              <c:strCache>
                <c:ptCount val="33"/>
                <c:pt idx="0">
                  <c:v>FY 80-81</c:v>
                </c:pt>
                <c:pt idx="1">
                  <c:v>FY 81-82</c:v>
                </c:pt>
                <c:pt idx="2">
                  <c:v>FY 82-83</c:v>
                </c:pt>
                <c:pt idx="3">
                  <c:v>FY 83-84</c:v>
                </c:pt>
                <c:pt idx="4">
                  <c:v>FY 84-85</c:v>
                </c:pt>
                <c:pt idx="5">
                  <c:v>FY 85-86</c:v>
                </c:pt>
                <c:pt idx="6">
                  <c:v>FY 86-87</c:v>
                </c:pt>
                <c:pt idx="7">
                  <c:v>FY 87-88</c:v>
                </c:pt>
                <c:pt idx="8">
                  <c:v>FY 88-89</c:v>
                </c:pt>
                <c:pt idx="9">
                  <c:v>FY 89-90</c:v>
                </c:pt>
                <c:pt idx="10">
                  <c:v>FY 90-91</c:v>
                </c:pt>
                <c:pt idx="11">
                  <c:v>FY 91-92</c:v>
                </c:pt>
                <c:pt idx="12">
                  <c:v>FY 92-93</c:v>
                </c:pt>
                <c:pt idx="13">
                  <c:v>FY 93-94</c:v>
                </c:pt>
                <c:pt idx="14">
                  <c:v>FY 94-95</c:v>
                </c:pt>
                <c:pt idx="15">
                  <c:v>FY 95-96</c:v>
                </c:pt>
                <c:pt idx="16">
                  <c:v>FY 96-97</c:v>
                </c:pt>
                <c:pt idx="17">
                  <c:v>FY 97-98</c:v>
                </c:pt>
                <c:pt idx="18">
                  <c:v>FY 98-99</c:v>
                </c:pt>
                <c:pt idx="19">
                  <c:v>FY 99-00</c:v>
                </c:pt>
                <c:pt idx="20">
                  <c:v>FY 00-01</c:v>
                </c:pt>
                <c:pt idx="21">
                  <c:v>FY 01-02</c:v>
                </c:pt>
                <c:pt idx="22">
                  <c:v>FY 02-03</c:v>
                </c:pt>
                <c:pt idx="23">
                  <c:v>FY 03-04</c:v>
                </c:pt>
                <c:pt idx="24">
                  <c:v>FY 04-05</c:v>
                </c:pt>
                <c:pt idx="25">
                  <c:v>FY 05-06 </c:v>
                </c:pt>
                <c:pt idx="26">
                  <c:v>FY 06-07 </c:v>
                </c:pt>
                <c:pt idx="27">
                  <c:v>FY 07-08 </c:v>
                </c:pt>
                <c:pt idx="28">
                  <c:v>FY 08-09</c:v>
                </c:pt>
                <c:pt idx="29">
                  <c:v>FY 09-10</c:v>
                </c:pt>
                <c:pt idx="30">
                  <c:v>FY 10-11</c:v>
                </c:pt>
                <c:pt idx="31">
                  <c:v>FY 11-12</c:v>
                </c:pt>
                <c:pt idx="32">
                  <c:v>FY 12-13</c:v>
                </c:pt>
              </c:strCache>
            </c:strRef>
          </c:cat>
          <c:val>
            <c:numRef>
              <c:f>'Historical Cash Receipts Table'!$C$5:$C$37</c:f>
              <c:numCache>
                <c:formatCode>"$"#,##0</c:formatCode>
                <c:ptCount val="33"/>
                <c:pt idx="0">
                  <c:v>126962938.19</c:v>
                </c:pt>
                <c:pt idx="1">
                  <c:v>348027421.73000002</c:v>
                </c:pt>
                <c:pt idx="2">
                  <c:v>474263312.63</c:v>
                </c:pt>
                <c:pt idx="3">
                  <c:v>459698248.79000002</c:v>
                </c:pt>
                <c:pt idx="4">
                  <c:v>455791830.08999997</c:v>
                </c:pt>
                <c:pt idx="5">
                  <c:v>431815873.60000002</c:v>
                </c:pt>
                <c:pt idx="6">
                  <c:v>354879093.69</c:v>
                </c:pt>
                <c:pt idx="7">
                  <c:v>271257911.56</c:v>
                </c:pt>
                <c:pt idx="8">
                  <c:v>239046099.12</c:v>
                </c:pt>
                <c:pt idx="9">
                  <c:v>206720056.34</c:v>
                </c:pt>
                <c:pt idx="10">
                  <c:v>253746520.30000004</c:v>
                </c:pt>
                <c:pt idx="11">
                  <c:v>209901053.72</c:v>
                </c:pt>
                <c:pt idx="12">
                  <c:v>261813228.09000003</c:v>
                </c:pt>
                <c:pt idx="13">
                  <c:v>366476927.21999997</c:v>
                </c:pt>
                <c:pt idx="14">
                  <c:v>246335062.76999998</c:v>
                </c:pt>
                <c:pt idx="15">
                  <c:v>278760460.56</c:v>
                </c:pt>
                <c:pt idx="16">
                  <c:v>295576019.97000003</c:v>
                </c:pt>
                <c:pt idx="17">
                  <c:v>246741066.69999996</c:v>
                </c:pt>
                <c:pt idx="18">
                  <c:v>178424388.19999999</c:v>
                </c:pt>
                <c:pt idx="19">
                  <c:v>242898370.71599999</c:v>
                </c:pt>
                <c:pt idx="20">
                  <c:v>435407994.42999995</c:v>
                </c:pt>
                <c:pt idx="21">
                  <c:v>313406687.61999995</c:v>
                </c:pt>
                <c:pt idx="22">
                  <c:v>374872047.47999996</c:v>
                </c:pt>
                <c:pt idx="23">
                  <c:v>411350276.64999998</c:v>
                </c:pt>
                <c:pt idx="24">
                  <c:v>459982044.53999996</c:v>
                </c:pt>
                <c:pt idx="25">
                  <c:v>443298720.10000002</c:v>
                </c:pt>
                <c:pt idx="26">
                  <c:v>522453427</c:v>
                </c:pt>
                <c:pt idx="27">
                  <c:v>693034893.25000012</c:v>
                </c:pt>
                <c:pt idx="28">
                  <c:v>684405483.46000004</c:v>
                </c:pt>
                <c:pt idx="29">
                  <c:v>420718802</c:v>
                </c:pt>
                <c:pt idx="30">
                  <c:v>501602312</c:v>
                </c:pt>
                <c:pt idx="31">
                  <c:v>598011946</c:v>
                </c:pt>
                <c:pt idx="32">
                  <c:v>535801788.35000002</c:v>
                </c:pt>
              </c:numCache>
            </c:numRef>
          </c:val>
        </c:ser>
        <c:ser>
          <c:idx val="2"/>
          <c:order val="1"/>
          <c:tx>
            <c:v>Leasehold Payments</c:v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'Historical Cash Receipts Table'!$A$5:$A$37</c:f>
              <c:strCache>
                <c:ptCount val="33"/>
                <c:pt idx="0">
                  <c:v>FY 80-81</c:v>
                </c:pt>
                <c:pt idx="1">
                  <c:v>FY 81-82</c:v>
                </c:pt>
                <c:pt idx="2">
                  <c:v>FY 82-83</c:v>
                </c:pt>
                <c:pt idx="3">
                  <c:v>FY 83-84</c:v>
                </c:pt>
                <c:pt idx="4">
                  <c:v>FY 84-85</c:v>
                </c:pt>
                <c:pt idx="5">
                  <c:v>FY 85-86</c:v>
                </c:pt>
                <c:pt idx="6">
                  <c:v>FY 86-87</c:v>
                </c:pt>
                <c:pt idx="7">
                  <c:v>FY 87-88</c:v>
                </c:pt>
                <c:pt idx="8">
                  <c:v>FY 88-89</c:v>
                </c:pt>
                <c:pt idx="9">
                  <c:v>FY 89-90</c:v>
                </c:pt>
                <c:pt idx="10">
                  <c:v>FY 90-91</c:v>
                </c:pt>
                <c:pt idx="11">
                  <c:v>FY 91-92</c:v>
                </c:pt>
                <c:pt idx="12">
                  <c:v>FY 92-93</c:v>
                </c:pt>
                <c:pt idx="13">
                  <c:v>FY 93-94</c:v>
                </c:pt>
                <c:pt idx="14">
                  <c:v>FY 94-95</c:v>
                </c:pt>
                <c:pt idx="15">
                  <c:v>FY 95-96</c:v>
                </c:pt>
                <c:pt idx="16">
                  <c:v>FY 96-97</c:v>
                </c:pt>
                <c:pt idx="17">
                  <c:v>FY 97-98</c:v>
                </c:pt>
                <c:pt idx="18">
                  <c:v>FY 98-99</c:v>
                </c:pt>
                <c:pt idx="19">
                  <c:v>FY 99-00</c:v>
                </c:pt>
                <c:pt idx="20">
                  <c:v>FY 00-01</c:v>
                </c:pt>
                <c:pt idx="21">
                  <c:v>FY 01-02</c:v>
                </c:pt>
                <c:pt idx="22">
                  <c:v>FY 02-03</c:v>
                </c:pt>
                <c:pt idx="23">
                  <c:v>FY 03-04</c:v>
                </c:pt>
                <c:pt idx="24">
                  <c:v>FY 04-05</c:v>
                </c:pt>
                <c:pt idx="25">
                  <c:v>FY 05-06 </c:v>
                </c:pt>
                <c:pt idx="26">
                  <c:v>FY 06-07 </c:v>
                </c:pt>
                <c:pt idx="27">
                  <c:v>FY 07-08 </c:v>
                </c:pt>
                <c:pt idx="28">
                  <c:v>FY 08-09</c:v>
                </c:pt>
                <c:pt idx="29">
                  <c:v>FY 09-10</c:v>
                </c:pt>
                <c:pt idx="30">
                  <c:v>FY 10-11</c:v>
                </c:pt>
                <c:pt idx="31">
                  <c:v>FY 11-12</c:v>
                </c:pt>
                <c:pt idx="32">
                  <c:v>FY 12-13</c:v>
                </c:pt>
              </c:strCache>
            </c:strRef>
          </c:cat>
          <c:val>
            <c:numRef>
              <c:f>'Historical Cash Receipts Table'!$D$5:$D$37</c:f>
              <c:numCache>
                <c:formatCode>"$"#,##0</c:formatCode>
                <c:ptCount val="33"/>
                <c:pt idx="0">
                  <c:v>13726070.280000001</c:v>
                </c:pt>
                <c:pt idx="1">
                  <c:v>40948515.409999996</c:v>
                </c:pt>
                <c:pt idx="2">
                  <c:v>55641805.229999997</c:v>
                </c:pt>
                <c:pt idx="3">
                  <c:v>43255021.709999993</c:v>
                </c:pt>
                <c:pt idx="4">
                  <c:v>21309252.630000003</c:v>
                </c:pt>
                <c:pt idx="5">
                  <c:v>21511752.890000004</c:v>
                </c:pt>
                <c:pt idx="6">
                  <c:v>17665672.41</c:v>
                </c:pt>
                <c:pt idx="7">
                  <c:v>8929752.6600000001</c:v>
                </c:pt>
                <c:pt idx="8">
                  <c:v>5812013.96</c:v>
                </c:pt>
                <c:pt idx="9">
                  <c:v>9269142.9600000009</c:v>
                </c:pt>
                <c:pt idx="10">
                  <c:v>9211891.129999999</c:v>
                </c:pt>
                <c:pt idx="11">
                  <c:v>7311704.3100000005</c:v>
                </c:pt>
                <c:pt idx="12">
                  <c:v>4740303.3600000003</c:v>
                </c:pt>
                <c:pt idx="13">
                  <c:v>4991838.2300000004</c:v>
                </c:pt>
                <c:pt idx="14">
                  <c:v>7203636.4499999993</c:v>
                </c:pt>
                <c:pt idx="15">
                  <c:v>14298740.42</c:v>
                </c:pt>
                <c:pt idx="16">
                  <c:v>22314559.879999999</c:v>
                </c:pt>
                <c:pt idx="17">
                  <c:v>29645526.579999998</c:v>
                </c:pt>
                <c:pt idx="18">
                  <c:v>21074412.460000001</c:v>
                </c:pt>
                <c:pt idx="19">
                  <c:v>15915900.52</c:v>
                </c:pt>
                <c:pt idx="20">
                  <c:v>12663749.120000001</c:v>
                </c:pt>
                <c:pt idx="21">
                  <c:v>16272288.359999999</c:v>
                </c:pt>
                <c:pt idx="22">
                  <c:v>14874074.649999999</c:v>
                </c:pt>
                <c:pt idx="23">
                  <c:v>13474503.300000003</c:v>
                </c:pt>
                <c:pt idx="24">
                  <c:v>13769853.57</c:v>
                </c:pt>
                <c:pt idx="25">
                  <c:v>18494328.27</c:v>
                </c:pt>
                <c:pt idx="26">
                  <c:v>25057910</c:v>
                </c:pt>
                <c:pt idx="27">
                  <c:v>29820734.539999999</c:v>
                </c:pt>
                <c:pt idx="28">
                  <c:v>21853067.02</c:v>
                </c:pt>
                <c:pt idx="29">
                  <c:v>26049541.710000001</c:v>
                </c:pt>
                <c:pt idx="30">
                  <c:v>22735393.390000001</c:v>
                </c:pt>
                <c:pt idx="31">
                  <c:v>16850803.66</c:v>
                </c:pt>
                <c:pt idx="32">
                  <c:v>17837245.760000002</c:v>
                </c:pt>
              </c:numCache>
            </c:numRef>
          </c:val>
        </c:ser>
        <c:ser>
          <c:idx val="3"/>
          <c:order val="2"/>
          <c:tx>
            <c:v>Interest</c:v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'Historical Cash Receipts Table'!$A$5:$A$37</c:f>
              <c:strCache>
                <c:ptCount val="33"/>
                <c:pt idx="0">
                  <c:v>FY 80-81</c:v>
                </c:pt>
                <c:pt idx="1">
                  <c:v>FY 81-82</c:v>
                </c:pt>
                <c:pt idx="2">
                  <c:v>FY 82-83</c:v>
                </c:pt>
                <c:pt idx="3">
                  <c:v>FY 83-84</c:v>
                </c:pt>
                <c:pt idx="4">
                  <c:v>FY 84-85</c:v>
                </c:pt>
                <c:pt idx="5">
                  <c:v>FY 85-86</c:v>
                </c:pt>
                <c:pt idx="6">
                  <c:v>FY 86-87</c:v>
                </c:pt>
                <c:pt idx="7">
                  <c:v>FY 87-88</c:v>
                </c:pt>
                <c:pt idx="8">
                  <c:v>FY 88-89</c:v>
                </c:pt>
                <c:pt idx="9">
                  <c:v>FY 89-90</c:v>
                </c:pt>
                <c:pt idx="10">
                  <c:v>FY 90-91</c:v>
                </c:pt>
                <c:pt idx="11">
                  <c:v>FY 91-92</c:v>
                </c:pt>
                <c:pt idx="12">
                  <c:v>FY 92-93</c:v>
                </c:pt>
                <c:pt idx="13">
                  <c:v>FY 93-94</c:v>
                </c:pt>
                <c:pt idx="14">
                  <c:v>FY 94-95</c:v>
                </c:pt>
                <c:pt idx="15">
                  <c:v>FY 95-96</c:v>
                </c:pt>
                <c:pt idx="16">
                  <c:v>FY 96-97</c:v>
                </c:pt>
                <c:pt idx="17">
                  <c:v>FY 97-98</c:v>
                </c:pt>
                <c:pt idx="18">
                  <c:v>FY 98-99</c:v>
                </c:pt>
                <c:pt idx="19">
                  <c:v>FY 99-00</c:v>
                </c:pt>
                <c:pt idx="20">
                  <c:v>FY 00-01</c:v>
                </c:pt>
                <c:pt idx="21">
                  <c:v>FY 01-02</c:v>
                </c:pt>
                <c:pt idx="22">
                  <c:v>FY 02-03</c:v>
                </c:pt>
                <c:pt idx="23">
                  <c:v>FY 03-04</c:v>
                </c:pt>
                <c:pt idx="24">
                  <c:v>FY 04-05</c:v>
                </c:pt>
                <c:pt idx="25">
                  <c:v>FY 05-06 </c:v>
                </c:pt>
                <c:pt idx="26">
                  <c:v>FY 06-07 </c:v>
                </c:pt>
                <c:pt idx="27">
                  <c:v>FY 07-08 </c:v>
                </c:pt>
                <c:pt idx="28">
                  <c:v>FY 08-09</c:v>
                </c:pt>
                <c:pt idx="29">
                  <c:v>FY 09-10</c:v>
                </c:pt>
                <c:pt idx="30">
                  <c:v>FY 10-11</c:v>
                </c:pt>
                <c:pt idx="31">
                  <c:v>FY 11-12</c:v>
                </c:pt>
                <c:pt idx="32">
                  <c:v>FY 12-13</c:v>
                </c:pt>
              </c:strCache>
            </c:strRef>
          </c:cat>
          <c:val>
            <c:numRef>
              <c:f>'Historical Cash Receipts Table'!$E$5:$E$37</c:f>
              <c:numCache>
                <c:formatCode>"$"#,##0</c:formatCode>
                <c:ptCount val="33"/>
                <c:pt idx="0">
                  <c:v>38009.14</c:v>
                </c:pt>
                <c:pt idx="1">
                  <c:v>265202.87</c:v>
                </c:pt>
                <c:pt idx="2">
                  <c:v>3391727.2</c:v>
                </c:pt>
                <c:pt idx="3">
                  <c:v>1524255.59</c:v>
                </c:pt>
                <c:pt idx="4">
                  <c:v>1763378.74</c:v>
                </c:pt>
                <c:pt idx="5">
                  <c:v>1113370.71</c:v>
                </c:pt>
                <c:pt idx="6">
                  <c:v>1606831.58</c:v>
                </c:pt>
                <c:pt idx="7">
                  <c:v>11979477.93</c:v>
                </c:pt>
                <c:pt idx="8">
                  <c:v>843904.24</c:v>
                </c:pt>
                <c:pt idx="9">
                  <c:v>3222195.18</c:v>
                </c:pt>
                <c:pt idx="10">
                  <c:v>5203730.41</c:v>
                </c:pt>
                <c:pt idx="11">
                  <c:v>3921210.6</c:v>
                </c:pt>
                <c:pt idx="12">
                  <c:v>13900890.319999998</c:v>
                </c:pt>
                <c:pt idx="13">
                  <c:v>4217741.2</c:v>
                </c:pt>
                <c:pt idx="14">
                  <c:v>3218058.11</c:v>
                </c:pt>
                <c:pt idx="15">
                  <c:v>4561044.88</c:v>
                </c:pt>
                <c:pt idx="16">
                  <c:v>4249292.7</c:v>
                </c:pt>
                <c:pt idx="17">
                  <c:v>2740889.08</c:v>
                </c:pt>
                <c:pt idx="18">
                  <c:v>2531361.04</c:v>
                </c:pt>
                <c:pt idx="19">
                  <c:v>1091751.96</c:v>
                </c:pt>
                <c:pt idx="20">
                  <c:v>2842244.04</c:v>
                </c:pt>
                <c:pt idx="21">
                  <c:v>10490957.23</c:v>
                </c:pt>
                <c:pt idx="22">
                  <c:v>21524326.16</c:v>
                </c:pt>
                <c:pt idx="23">
                  <c:v>4304884.8</c:v>
                </c:pt>
                <c:pt idx="24">
                  <c:v>43902608</c:v>
                </c:pt>
                <c:pt idx="25">
                  <c:v>3910045.65</c:v>
                </c:pt>
                <c:pt idx="26">
                  <c:v>1335183</c:v>
                </c:pt>
                <c:pt idx="27">
                  <c:v>2322080.66</c:v>
                </c:pt>
                <c:pt idx="28">
                  <c:v>1581618</c:v>
                </c:pt>
                <c:pt idx="29">
                  <c:v>3612904</c:v>
                </c:pt>
                <c:pt idx="30">
                  <c:v>3725864</c:v>
                </c:pt>
                <c:pt idx="31">
                  <c:v>2921848</c:v>
                </c:pt>
                <c:pt idx="32">
                  <c:v>3539485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1897344"/>
        <c:axId val="121898880"/>
      </c:barChart>
      <c:catAx>
        <c:axId val="121897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18988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18988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\$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189734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5124378109452736"/>
          <c:y val="0.96251673360107093"/>
          <c:w val="0.35820895522388196"/>
          <c:h val="3.4805890227577109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Natural Gas Prices</a:t>
            </a:r>
          </a:p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9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Daily Cash Gas Prices at Henry Hub $/mmbtu.</a:t>
            </a:r>
          </a:p>
        </c:rich>
      </c:tx>
      <c:layout>
        <c:manualLayout>
          <c:xMode val="edge"/>
          <c:yMode val="edge"/>
          <c:x val="0.35932560590095086"/>
          <c:y val="1.974612129760241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8472075869336349E-2"/>
          <c:y val="0.13399153737658676"/>
          <c:w val="0.94099051633298481"/>
          <c:h val="0.76586741889985965"/>
        </c:manualLayout>
      </c:layout>
      <c:lineChart>
        <c:grouping val="standard"/>
        <c:varyColors val="0"/>
        <c:ser>
          <c:idx val="1"/>
          <c:order val="0"/>
          <c:tx>
            <c:strRef>
              <c:f>Prices!$G$19</c:f>
              <c:strCache>
                <c:ptCount val="1"/>
                <c:pt idx="0">
                  <c:v>2005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Prices!$H$17:$S$17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Prices!$H$19:$S$19</c:f>
              <c:numCache>
                <c:formatCode>General</c:formatCode>
                <c:ptCount val="12"/>
                <c:pt idx="0">
                  <c:v>6.1430950000000006</c:v>
                </c:pt>
                <c:pt idx="1">
                  <c:v>6.1124315789473682</c:v>
                </c:pt>
                <c:pt idx="2">
                  <c:v>6.9228499999999977</c:v>
                </c:pt>
                <c:pt idx="3">
                  <c:v>7.2004428571428578</c:v>
                </c:pt>
                <c:pt idx="4">
                  <c:v>6.4880047619047616</c:v>
                </c:pt>
                <c:pt idx="5">
                  <c:v>7.1507227272727274</c:v>
                </c:pt>
                <c:pt idx="6">
                  <c:v>7.591005</c:v>
                </c:pt>
                <c:pt idx="7">
                  <c:v>9.2947181818181832</c:v>
                </c:pt>
                <c:pt idx="8">
                  <c:v>11.982264705882351</c:v>
                </c:pt>
                <c:pt idx="9">
                  <c:v>13.50150625</c:v>
                </c:pt>
                <c:pt idx="10">
                  <c:v>10.327074999999999</c:v>
                </c:pt>
                <c:pt idx="11">
                  <c:v>13.051904761904764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Prices!$G$20</c:f>
              <c:strCache>
                <c:ptCount val="1"/>
                <c:pt idx="0">
                  <c:v>2006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strRef>
              <c:f>Prices!$H$17:$S$17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Prices!$H$20:$S$20</c:f>
              <c:numCache>
                <c:formatCode>General</c:formatCode>
                <c:ptCount val="12"/>
                <c:pt idx="0">
                  <c:v>8.6780000000000008</c:v>
                </c:pt>
                <c:pt idx="1">
                  <c:v>7.5331578947368421</c:v>
                </c:pt>
                <c:pt idx="2">
                  <c:v>6.87</c:v>
                </c:pt>
                <c:pt idx="3">
                  <c:v>7.15</c:v>
                </c:pt>
                <c:pt idx="4">
                  <c:v>6.24</c:v>
                </c:pt>
                <c:pt idx="5">
                  <c:v>6.2</c:v>
                </c:pt>
                <c:pt idx="6">
                  <c:v>6.17</c:v>
                </c:pt>
                <c:pt idx="7">
                  <c:v>7.11</c:v>
                </c:pt>
                <c:pt idx="8">
                  <c:v>4.9000000000000004</c:v>
                </c:pt>
                <c:pt idx="9">
                  <c:v>5.87</c:v>
                </c:pt>
                <c:pt idx="10">
                  <c:v>7.4</c:v>
                </c:pt>
                <c:pt idx="11">
                  <c:v>6.73</c:v>
                </c:pt>
              </c:numCache>
            </c:numRef>
          </c:val>
          <c:smooth val="0"/>
        </c:ser>
        <c:ser>
          <c:idx val="3"/>
          <c:order val="2"/>
          <c:tx>
            <c:strRef>
              <c:f>Prices!$G$21</c:f>
              <c:strCache>
                <c:ptCount val="1"/>
                <c:pt idx="0">
                  <c:v>2007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Prices!$H$17:$S$17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Prices!$H$21:$S$21</c:f>
              <c:numCache>
                <c:formatCode>General</c:formatCode>
                <c:ptCount val="12"/>
                <c:pt idx="0">
                  <c:v>6.6</c:v>
                </c:pt>
                <c:pt idx="1">
                  <c:v>8.25</c:v>
                </c:pt>
                <c:pt idx="2">
                  <c:v>7.11</c:v>
                </c:pt>
                <c:pt idx="3">
                  <c:v>7.6</c:v>
                </c:pt>
                <c:pt idx="4">
                  <c:v>7.64</c:v>
                </c:pt>
                <c:pt idx="5">
                  <c:v>7.35</c:v>
                </c:pt>
                <c:pt idx="6">
                  <c:v>6.22</c:v>
                </c:pt>
                <c:pt idx="7">
                  <c:v>6.23</c:v>
                </c:pt>
                <c:pt idx="8">
                  <c:v>6.02</c:v>
                </c:pt>
                <c:pt idx="9">
                  <c:v>6.74</c:v>
                </c:pt>
                <c:pt idx="10">
                  <c:v>7.13</c:v>
                </c:pt>
                <c:pt idx="11">
                  <c:v>7.11</c:v>
                </c:pt>
              </c:numCache>
            </c:numRef>
          </c:val>
          <c:smooth val="0"/>
        </c:ser>
        <c:ser>
          <c:idx val="4"/>
          <c:order val="3"/>
          <c:tx>
            <c:v>2008</c:v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strRef>
              <c:f>Prices!$H$17:$S$17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Prices!$H$22:$S$22</c:f>
              <c:numCache>
                <c:formatCode>General</c:formatCode>
                <c:ptCount val="12"/>
                <c:pt idx="0">
                  <c:v>7.99</c:v>
                </c:pt>
                <c:pt idx="1">
                  <c:v>8.5500000000000007</c:v>
                </c:pt>
                <c:pt idx="2">
                  <c:v>9.4499999999999993</c:v>
                </c:pt>
                <c:pt idx="3">
                  <c:v>10.18</c:v>
                </c:pt>
                <c:pt idx="4">
                  <c:v>11.27</c:v>
                </c:pt>
                <c:pt idx="5" formatCode="0.00">
                  <c:v>12.7</c:v>
                </c:pt>
                <c:pt idx="6">
                  <c:v>11.11</c:v>
                </c:pt>
                <c:pt idx="7">
                  <c:v>8.26</c:v>
                </c:pt>
                <c:pt idx="8">
                  <c:v>7.64</c:v>
                </c:pt>
                <c:pt idx="9">
                  <c:v>6.74</c:v>
                </c:pt>
                <c:pt idx="10">
                  <c:v>6.69</c:v>
                </c:pt>
                <c:pt idx="11">
                  <c:v>5.84</c:v>
                </c:pt>
              </c:numCache>
            </c:numRef>
          </c:val>
          <c:smooth val="0"/>
        </c:ser>
        <c:ser>
          <c:idx val="0"/>
          <c:order val="4"/>
          <c:tx>
            <c:strRef>
              <c:f>Prices!$G$23</c:f>
              <c:strCache>
                <c:ptCount val="1"/>
                <c:pt idx="0">
                  <c:v>2009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Prices!$H$17:$S$17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Prices!$H$23:$S$23</c:f>
              <c:numCache>
                <c:formatCode>General</c:formatCode>
                <c:ptCount val="12"/>
                <c:pt idx="0">
                  <c:v>5.24</c:v>
                </c:pt>
                <c:pt idx="1">
                  <c:v>4.53</c:v>
                </c:pt>
                <c:pt idx="2">
                  <c:v>3.96</c:v>
                </c:pt>
                <c:pt idx="3">
                  <c:v>3.5</c:v>
                </c:pt>
                <c:pt idx="4">
                  <c:v>3.83</c:v>
                </c:pt>
                <c:pt idx="5">
                  <c:v>3.8</c:v>
                </c:pt>
                <c:pt idx="6">
                  <c:v>3.38</c:v>
                </c:pt>
                <c:pt idx="7">
                  <c:v>3.14</c:v>
                </c:pt>
                <c:pt idx="8">
                  <c:v>2.96</c:v>
                </c:pt>
                <c:pt idx="9">
                  <c:v>4</c:v>
                </c:pt>
                <c:pt idx="10">
                  <c:v>3.7</c:v>
                </c:pt>
                <c:pt idx="11">
                  <c:v>5.34</c:v>
                </c:pt>
              </c:numCache>
            </c:numRef>
          </c:val>
          <c:smooth val="0"/>
        </c:ser>
        <c:ser>
          <c:idx val="5"/>
          <c:order val="5"/>
          <c:tx>
            <c:v>2010</c:v>
          </c:tx>
          <c:spPr>
            <a:ln w="12700">
              <a:solidFill>
                <a:schemeClr val="accent4">
                  <a:lumMod val="75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4">
                  <a:lumMod val="75000"/>
                </a:schemeClr>
              </a:solidFill>
              <a:ln>
                <a:solidFill>
                  <a:srgbClr val="8064A2">
                    <a:lumMod val="75000"/>
                  </a:srgbClr>
                </a:solidFill>
              </a:ln>
            </c:spPr>
          </c:marker>
          <c:cat>
            <c:strRef>
              <c:f>Prices!$H$17:$S$17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Prices!$H$24:$S$24</c:f>
              <c:numCache>
                <c:formatCode>General</c:formatCode>
                <c:ptCount val="12"/>
                <c:pt idx="0">
                  <c:v>5.82</c:v>
                </c:pt>
                <c:pt idx="1">
                  <c:v>5.32</c:v>
                </c:pt>
                <c:pt idx="2">
                  <c:v>4.29</c:v>
                </c:pt>
                <c:pt idx="3">
                  <c:v>4.04</c:v>
                </c:pt>
                <c:pt idx="4">
                  <c:v>4.1100000000000003</c:v>
                </c:pt>
                <c:pt idx="5">
                  <c:v>4.8099999999999996</c:v>
                </c:pt>
                <c:pt idx="6">
                  <c:v>4.63</c:v>
                </c:pt>
                <c:pt idx="7">
                  <c:v>4.32</c:v>
                </c:pt>
                <c:pt idx="8">
                  <c:v>3.89</c:v>
                </c:pt>
                <c:pt idx="9">
                  <c:v>3.43</c:v>
                </c:pt>
                <c:pt idx="10">
                  <c:v>3.71</c:v>
                </c:pt>
                <c:pt idx="11">
                  <c:v>4.26</c:v>
                </c:pt>
              </c:numCache>
            </c:numRef>
          </c:val>
          <c:smooth val="0"/>
        </c:ser>
        <c:ser>
          <c:idx val="6"/>
          <c:order val="6"/>
          <c:tx>
            <c:v>2011</c:v>
          </c:tx>
          <c:spPr>
            <a:ln w="12700">
              <a:solidFill>
                <a:sysClr val="windowText" lastClr="000000">
                  <a:lumMod val="65000"/>
                  <a:lumOff val="35000"/>
                </a:sysClr>
              </a:solidFill>
            </a:ln>
          </c:spPr>
          <c:marker>
            <c:symbol val="square"/>
            <c:size val="5"/>
            <c:spPr>
              <a:solidFill>
                <a:schemeClr val="tx1">
                  <a:lumMod val="65000"/>
                  <a:lumOff val="35000"/>
                </a:schemeClr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</c:spPr>
          </c:marker>
          <c:cat>
            <c:strRef>
              <c:f>Prices!$H$17:$S$17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Prices!$H$25:$S$25</c:f>
              <c:numCache>
                <c:formatCode>General</c:formatCode>
                <c:ptCount val="12"/>
                <c:pt idx="0">
                  <c:v>4.5</c:v>
                </c:pt>
                <c:pt idx="1">
                  <c:v>4.09</c:v>
                </c:pt>
                <c:pt idx="2">
                  <c:v>3.97</c:v>
                </c:pt>
                <c:pt idx="3">
                  <c:v>4.24</c:v>
                </c:pt>
                <c:pt idx="4">
                  <c:v>4.3099999999999996</c:v>
                </c:pt>
                <c:pt idx="5">
                  <c:v>4.53</c:v>
                </c:pt>
                <c:pt idx="6">
                  <c:v>4.42</c:v>
                </c:pt>
                <c:pt idx="7">
                  <c:v>4.05</c:v>
                </c:pt>
                <c:pt idx="8">
                  <c:v>3.9</c:v>
                </c:pt>
                <c:pt idx="9">
                  <c:v>3.56</c:v>
                </c:pt>
                <c:pt idx="10">
                  <c:v>3.27</c:v>
                </c:pt>
                <c:pt idx="11">
                  <c:v>3.15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Prices!$G$26</c:f>
              <c:strCache>
                <c:ptCount val="1"/>
                <c:pt idx="0">
                  <c:v>2012</c:v>
                </c:pt>
              </c:strCache>
            </c:strRef>
          </c:tx>
          <c:spPr>
            <a:ln w="12700">
              <a:solidFill>
                <a:srgbClr val="FF0000"/>
              </a:solidFill>
            </a:ln>
            <a:effectLst/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  <a:effectLst/>
            </c:spPr>
          </c:marker>
          <c:cat>
            <c:strRef>
              <c:f>Prices!$H$17:$S$17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Prices!$H$26:$S$26</c:f>
              <c:numCache>
                <c:formatCode>General</c:formatCode>
                <c:ptCount val="12"/>
                <c:pt idx="0">
                  <c:v>2.68</c:v>
                </c:pt>
                <c:pt idx="1">
                  <c:v>2.5</c:v>
                </c:pt>
                <c:pt idx="2">
                  <c:v>2.16</c:v>
                </c:pt>
                <c:pt idx="3">
                  <c:v>1.95</c:v>
                </c:pt>
                <c:pt idx="4">
                  <c:v>2.4300000000000002</c:v>
                </c:pt>
                <c:pt idx="5">
                  <c:v>2.46</c:v>
                </c:pt>
                <c:pt idx="6">
                  <c:v>2.95</c:v>
                </c:pt>
                <c:pt idx="7">
                  <c:v>2.84</c:v>
                </c:pt>
                <c:pt idx="8">
                  <c:v>2.85</c:v>
                </c:pt>
                <c:pt idx="9">
                  <c:v>3.34</c:v>
                </c:pt>
                <c:pt idx="10">
                  <c:v>3.54</c:v>
                </c:pt>
                <c:pt idx="11">
                  <c:v>3.32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Prices!$G$27</c:f>
              <c:strCache>
                <c:ptCount val="1"/>
                <c:pt idx="0">
                  <c:v>2013</c:v>
                </c:pt>
              </c:strCache>
            </c:strRef>
          </c:tx>
          <c:spPr>
            <a:ln w="12700">
              <a:solidFill>
                <a:schemeClr val="accent5">
                  <a:lumMod val="60000"/>
                  <a:lumOff val="4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>
                <a:solidFill>
                  <a:schemeClr val="accent5">
                    <a:lumMod val="60000"/>
                    <a:lumOff val="40000"/>
                  </a:schemeClr>
                </a:solidFill>
              </a:ln>
            </c:spPr>
          </c:marker>
          <c:cat>
            <c:strRef>
              <c:f>Prices!$H$17:$S$17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Prices!$H$27:$S$27</c:f>
              <c:numCache>
                <c:formatCode>General</c:formatCode>
                <c:ptCount val="12"/>
                <c:pt idx="0">
                  <c:v>3.33</c:v>
                </c:pt>
                <c:pt idx="1">
                  <c:v>3.33</c:v>
                </c:pt>
                <c:pt idx="2">
                  <c:v>3.81</c:v>
                </c:pt>
                <c:pt idx="3">
                  <c:v>4.17</c:v>
                </c:pt>
                <c:pt idx="4">
                  <c:v>4.04</c:v>
                </c:pt>
                <c:pt idx="5">
                  <c:v>3.83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4784512"/>
        <c:axId val="154786432"/>
      </c:lineChart>
      <c:catAx>
        <c:axId val="15478451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47864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47864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\$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4784512"/>
        <c:crosses val="autoZero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1601685985247629"/>
          <c:y val="0.95486600846262337"/>
          <c:w val="0.68980637167456282"/>
          <c:h val="3.135346445587108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Price Per Acre</a:t>
            </a:r>
          </a:p>
        </c:rich>
      </c:tx>
      <c:layout>
        <c:manualLayout>
          <c:xMode val="edge"/>
          <c:yMode val="edge"/>
          <c:x val="0.43940990516333095"/>
          <c:y val="1.974612129760241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7976817702845119E-2"/>
          <c:y val="0.10014104372355451"/>
          <c:w val="0.91148577449947465"/>
          <c:h val="0.76586741889985965"/>
        </c:manualLayout>
      </c:layout>
      <c:lineChart>
        <c:grouping val="standard"/>
        <c:varyColors val="0"/>
        <c:ser>
          <c:idx val="0"/>
          <c:order val="0"/>
          <c:tx>
            <c:strRef>
              <c:f>'Lease Sale Table 2'!$A$133</c:f>
              <c:strCache>
                <c:ptCount val="1"/>
                <c:pt idx="0">
                  <c:v>2004</c:v>
                </c:pt>
              </c:strCache>
            </c:strRef>
          </c:tx>
          <c:cat>
            <c:strRef>
              <c:f>'Lease Sale Table 2'!$B$132:$M$132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2'!$B$133:$M$133</c:f>
            </c:numRef>
          </c:val>
          <c:smooth val="0"/>
        </c:ser>
        <c:ser>
          <c:idx val="2"/>
          <c:order val="1"/>
          <c:tx>
            <c:strRef>
              <c:f>'Lease Sale Table 2'!$A$135</c:f>
              <c:strCache>
                <c:ptCount val="1"/>
                <c:pt idx="0">
                  <c:v>2006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strRef>
              <c:f>'Lease Sale Table 2'!$B$132:$M$132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2'!$B$135:$M$135</c:f>
              <c:numCache>
                <c:formatCode>_(* #,##0.00_);_(* \(#,##0.00\);_(* "-"??_);_(@_)</c:formatCode>
                <c:ptCount val="12"/>
                <c:pt idx="0">
                  <c:v>355.06042506448989</c:v>
                </c:pt>
                <c:pt idx="1">
                  <c:v>461.62705546984364</c:v>
                </c:pt>
                <c:pt idx="2">
                  <c:v>412.22593278479275</c:v>
                </c:pt>
                <c:pt idx="3">
                  <c:v>485.71</c:v>
                </c:pt>
                <c:pt idx="4">
                  <c:v>358.27</c:v>
                </c:pt>
                <c:pt idx="5">
                  <c:v>272.64672696419638</c:v>
                </c:pt>
                <c:pt idx="6">
                  <c:v>323.75531094934018</c:v>
                </c:pt>
                <c:pt idx="7">
                  <c:v>363.15</c:v>
                </c:pt>
                <c:pt idx="8">
                  <c:v>398.62</c:v>
                </c:pt>
                <c:pt idx="9">
                  <c:v>421.27080548395196</c:v>
                </c:pt>
                <c:pt idx="10">
                  <c:v>307.35363293499734</c:v>
                </c:pt>
                <c:pt idx="11">
                  <c:v>493.14227038593737</c:v>
                </c:pt>
              </c:numCache>
            </c:numRef>
          </c:val>
          <c:smooth val="0"/>
        </c:ser>
        <c:ser>
          <c:idx val="3"/>
          <c:order val="2"/>
          <c:tx>
            <c:strRef>
              <c:f>'Lease Sale Table 2'!$A$136</c:f>
              <c:strCache>
                <c:ptCount val="1"/>
                <c:pt idx="0">
                  <c:v>2007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'Lease Sale Table 2'!$B$132:$M$132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2'!$B$136:$M$136</c:f>
              <c:numCache>
                <c:formatCode>_(* #,##0.00_);_(* \(#,##0.00\);_(* "-"??_);_(@_)</c:formatCode>
                <c:ptCount val="12"/>
                <c:pt idx="0">
                  <c:v>537.25699837461354</c:v>
                </c:pt>
                <c:pt idx="1">
                  <c:v>1035.2310242541382</c:v>
                </c:pt>
                <c:pt idx="2">
                  <c:v>428.13</c:v>
                </c:pt>
                <c:pt idx="3">
                  <c:v>322.25</c:v>
                </c:pt>
                <c:pt idx="4">
                  <c:v>768.47</c:v>
                </c:pt>
                <c:pt idx="5">
                  <c:v>495</c:v>
                </c:pt>
                <c:pt idx="6">
                  <c:v>296.79000000000002</c:v>
                </c:pt>
                <c:pt idx="7">
                  <c:v>268.16000000000003</c:v>
                </c:pt>
                <c:pt idx="8">
                  <c:v>627.98</c:v>
                </c:pt>
                <c:pt idx="9">
                  <c:v>1121.5899999999999</c:v>
                </c:pt>
                <c:pt idx="10">
                  <c:v>387.46</c:v>
                </c:pt>
                <c:pt idx="11">
                  <c:v>265.27999999999997</c:v>
                </c:pt>
              </c:numCache>
            </c:numRef>
          </c:val>
          <c:smooth val="0"/>
        </c:ser>
        <c:ser>
          <c:idx val="4"/>
          <c:order val="3"/>
          <c:tx>
            <c:v>2008</c:v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strRef>
              <c:f>'Lease Sale Table 2'!$B$132:$M$132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2'!$B$137:$M$137</c:f>
              <c:numCache>
                <c:formatCode>_(* #,##0.00_);_(* \(#,##0.00\);_(* "-"??_);_(@_)</c:formatCode>
                <c:ptCount val="12"/>
                <c:pt idx="0">
                  <c:v>236.96</c:v>
                </c:pt>
                <c:pt idx="1">
                  <c:v>308.18</c:v>
                </c:pt>
                <c:pt idx="2">
                  <c:v>230.79</c:v>
                </c:pt>
                <c:pt idx="3">
                  <c:v>406.18</c:v>
                </c:pt>
                <c:pt idx="4">
                  <c:v>489.35</c:v>
                </c:pt>
                <c:pt idx="5">
                  <c:v>3636.81</c:v>
                </c:pt>
                <c:pt idx="6">
                  <c:v>7430.16</c:v>
                </c:pt>
                <c:pt idx="7">
                  <c:v>12624.07</c:v>
                </c:pt>
                <c:pt idx="8">
                  <c:v>0</c:v>
                </c:pt>
                <c:pt idx="9">
                  <c:v>1332.71</c:v>
                </c:pt>
                <c:pt idx="10">
                  <c:v>421.01</c:v>
                </c:pt>
                <c:pt idx="11">
                  <c:v>351.68</c:v>
                </c:pt>
              </c:numCache>
            </c:numRef>
          </c:val>
          <c:smooth val="0"/>
        </c:ser>
        <c:ser>
          <c:idx val="1"/>
          <c:order val="4"/>
          <c:tx>
            <c:strRef>
              <c:f>'Lease Sale Table 2'!$A$138</c:f>
              <c:strCache>
                <c:ptCount val="1"/>
                <c:pt idx="0">
                  <c:v>2009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'Lease Sale Table 2'!$B$132:$M$132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2'!$B$138:$M$138</c:f>
              <c:numCache>
                <c:formatCode>_(* #,##0.00_);_(* \(#,##0.00\);_(* "-"??_);_(@_)</c:formatCode>
                <c:ptCount val="12"/>
                <c:pt idx="0">
                  <c:v>245.04</c:v>
                </c:pt>
                <c:pt idx="1">
                  <c:v>374.6940443342117</c:v>
                </c:pt>
                <c:pt idx="2">
                  <c:v>505.91</c:v>
                </c:pt>
                <c:pt idx="3">
                  <c:v>1018.25</c:v>
                </c:pt>
                <c:pt idx="4">
                  <c:v>332.40871570222055</c:v>
                </c:pt>
                <c:pt idx="5">
                  <c:v>3018.8089055124378</c:v>
                </c:pt>
                <c:pt idx="6">
                  <c:v>609.72652039816865</c:v>
                </c:pt>
                <c:pt idx="7">
                  <c:v>2793.64</c:v>
                </c:pt>
                <c:pt idx="8">
                  <c:v>635.61</c:v>
                </c:pt>
                <c:pt idx="9">
                  <c:v>7559.5</c:v>
                </c:pt>
                <c:pt idx="10">
                  <c:v>1920.4167577165697</c:v>
                </c:pt>
                <c:pt idx="11">
                  <c:v>1178.2784524285933</c:v>
                </c:pt>
              </c:numCache>
            </c:numRef>
          </c:val>
          <c:smooth val="0"/>
        </c:ser>
        <c:ser>
          <c:idx val="5"/>
          <c:order val="5"/>
          <c:tx>
            <c:v>2010</c:v>
          </c:tx>
          <c:spPr>
            <a:ln w="12700">
              <a:solidFill>
                <a:schemeClr val="accent4">
                  <a:lumMod val="75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4">
                  <a:lumMod val="75000"/>
                </a:schemeClr>
              </a:solidFill>
              <a:ln>
                <a:solidFill>
                  <a:srgbClr val="8064A2">
                    <a:lumMod val="75000"/>
                  </a:srgbClr>
                </a:solidFill>
              </a:ln>
            </c:spPr>
          </c:marker>
          <c:cat>
            <c:strRef>
              <c:f>'Lease Sale Table 2'!$B$132:$M$132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2'!$B$139:$M$139</c:f>
              <c:numCache>
                <c:formatCode>_(* #,##0.00_);_(* \(#,##0.00\);_(* "-"??_);_(@_)</c:formatCode>
                <c:ptCount val="12"/>
                <c:pt idx="0">
                  <c:v>505.54118221696422</c:v>
                </c:pt>
                <c:pt idx="1">
                  <c:v>3698.9398682463338</c:v>
                </c:pt>
                <c:pt idx="2">
                  <c:v>1877.716089005492</c:v>
                </c:pt>
                <c:pt idx="3">
                  <c:v>1327.9653391707</c:v>
                </c:pt>
                <c:pt idx="4">
                  <c:v>415.47814431549506</c:v>
                </c:pt>
                <c:pt idx="5">
                  <c:v>2580.055063608474</c:v>
                </c:pt>
                <c:pt idx="6">
                  <c:v>3329.051951532183</c:v>
                </c:pt>
                <c:pt idx="7">
                  <c:v>538.78423755004769</c:v>
                </c:pt>
                <c:pt idx="8">
                  <c:v>1147.3080506199669</c:v>
                </c:pt>
                <c:pt idx="9">
                  <c:v>871.75506540543381</c:v>
                </c:pt>
                <c:pt idx="10">
                  <c:v>2652.4419326027132</c:v>
                </c:pt>
                <c:pt idx="11">
                  <c:v>530.59120834509372</c:v>
                </c:pt>
              </c:numCache>
            </c:numRef>
          </c:val>
          <c:smooth val="0"/>
        </c:ser>
        <c:ser>
          <c:idx val="6"/>
          <c:order val="6"/>
          <c:tx>
            <c:v>2011</c:v>
          </c:tx>
          <c:spPr>
            <a:ln w="12700" cap="rnd">
              <a:solidFill>
                <a:schemeClr val="tx1">
                  <a:lumMod val="65000"/>
                  <a:lumOff val="35000"/>
                </a:schemeClr>
              </a:solidFill>
            </a:ln>
          </c:spPr>
          <c:marker>
            <c:symbol val="square"/>
            <c:size val="5"/>
            <c:spPr>
              <a:solidFill>
                <a:schemeClr val="tx1">
                  <a:lumMod val="50000"/>
                  <a:lumOff val="50000"/>
                </a:schemeClr>
              </a:solidFill>
              <a:ln w="9525">
                <a:solidFill>
                  <a:sysClr val="windowText" lastClr="000000">
                    <a:lumMod val="65000"/>
                    <a:lumOff val="35000"/>
                  </a:sysClr>
                </a:solidFill>
              </a:ln>
            </c:spPr>
          </c:marker>
          <c:cat>
            <c:strRef>
              <c:f>'Lease Sale Table 2'!$B$132:$M$132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Table'!$I$91:$I$102</c:f>
              <c:numCache>
                <c:formatCode>"$"#,##0.00_);\("$"#,##0.00\)</c:formatCode>
                <c:ptCount val="12"/>
                <c:pt idx="0">
                  <c:v>415.45699728948529</c:v>
                </c:pt>
                <c:pt idx="1">
                  <c:v>716.25462085308061</c:v>
                </c:pt>
                <c:pt idx="2">
                  <c:v>728.63696787537117</c:v>
                </c:pt>
                <c:pt idx="3" formatCode="_(* #,##0.00_);_(* \(#,##0.00\);_(* &quot;-&quot;??_);_(@_)">
                  <c:v>562.04103911126117</c:v>
                </c:pt>
                <c:pt idx="4" formatCode="_(* #,##0.00_);_(* \(#,##0.00\);_(* &quot;-&quot;??_);_(@_)">
                  <c:v>277.5238629691093</c:v>
                </c:pt>
                <c:pt idx="5" formatCode="_(* #,##0.00_);_(* \(#,##0.00\);_(* &quot;-&quot;??_);_(@_)">
                  <c:v>721.21521110238348</c:v>
                </c:pt>
                <c:pt idx="6" formatCode="_(* #,##0.00_);_(* \(#,##0.00\);_(* &quot;-&quot;??_);_(@_)">
                  <c:v>691.85700941003847</c:v>
                </c:pt>
                <c:pt idx="7" formatCode="_(* #,##0.00_);_(* \(#,##0.00\);_(* &quot;-&quot;??_);_(@_)">
                  <c:v>379.11210152281956</c:v>
                </c:pt>
                <c:pt idx="8" formatCode="_(* #,##0.00_);_(* \(#,##0.00\);_(* &quot;-&quot;??_);_(@_)">
                  <c:v>261.06124053359787</c:v>
                </c:pt>
                <c:pt idx="9" formatCode="_(* #,##0.00_);_(* \(#,##0.00\);_(* &quot;-&quot;??_);_(@_)">
                  <c:v>359.11000414473182</c:v>
                </c:pt>
                <c:pt idx="10" formatCode="_(* #,##0.00_);_(* \(#,##0.00\);_(* &quot;-&quot;??_);_(@_)">
                  <c:v>319.53206651758359</c:v>
                </c:pt>
                <c:pt idx="11" formatCode="_(* #,##0.00_);_(* \(#,##0.00\);_(* &quot;-&quot;??_);_(@_)">
                  <c:v>295.00075349203541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'Lease Sale Table 2'!$A$141</c:f>
              <c:strCache>
                <c:ptCount val="1"/>
                <c:pt idx="0">
                  <c:v>2012</c:v>
                </c:pt>
              </c:strCache>
            </c:strRef>
          </c:tx>
          <c:spPr>
            <a:ln w="12700">
              <a:solidFill>
                <a:srgbClr val="FF0000"/>
              </a:solidFill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'Lease Sale Table 2'!$B$132:$M$132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2'!$B$141:$M$141</c:f>
              <c:numCache>
                <c:formatCode>_(* #,##0.00_);_(* \(#,##0.00\);_(* "-"??_);_(@_)</c:formatCode>
                <c:ptCount val="12"/>
                <c:pt idx="0">
                  <c:v>355.88777227047427</c:v>
                </c:pt>
                <c:pt idx="1">
                  <c:v>455.87542189399198</c:v>
                </c:pt>
                <c:pt idx="2">
                  <c:v>289.89316905712536</c:v>
                </c:pt>
                <c:pt idx="3">
                  <c:v>330.09859979895361</c:v>
                </c:pt>
                <c:pt idx="4">
                  <c:v>505.99171121897859</c:v>
                </c:pt>
                <c:pt idx="5">
                  <c:v>474.7925547794332</c:v>
                </c:pt>
                <c:pt idx="6">
                  <c:v>324.53845086379829</c:v>
                </c:pt>
                <c:pt idx="7">
                  <c:v>424.60377879540857</c:v>
                </c:pt>
                <c:pt idx="8">
                  <c:v>514.46855658869117</c:v>
                </c:pt>
                <c:pt idx="9">
                  <c:v>455.24544484473842</c:v>
                </c:pt>
                <c:pt idx="10">
                  <c:v>648.41106270598868</c:v>
                </c:pt>
                <c:pt idx="11">
                  <c:v>482.66611755160244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'Lease Sale Table 2'!$A$142</c:f>
              <c:strCache>
                <c:ptCount val="1"/>
                <c:pt idx="0">
                  <c:v>2013</c:v>
                </c:pt>
              </c:strCache>
            </c:strRef>
          </c:tx>
          <c:spPr>
            <a:ln w="12700">
              <a:solidFill>
                <a:schemeClr val="accent5">
                  <a:lumMod val="60000"/>
                  <a:lumOff val="4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>
                <a:solidFill>
                  <a:schemeClr val="accent5">
                    <a:lumMod val="60000"/>
                    <a:lumOff val="40000"/>
                  </a:schemeClr>
                </a:solidFill>
              </a:ln>
            </c:spPr>
          </c:marker>
          <c:cat>
            <c:strRef>
              <c:f>'Lease Sale Table 2'!$B$132:$M$132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2'!$B$142:$M$142</c:f>
              <c:numCache>
                <c:formatCode>_(* #,##0.00_);_(* \(#,##0.00\);_(* "-"??_);_(@_)</c:formatCode>
                <c:ptCount val="12"/>
                <c:pt idx="0">
                  <c:v>667.45936994048304</c:v>
                </c:pt>
                <c:pt idx="1">
                  <c:v>326.66643783450507</c:v>
                </c:pt>
                <c:pt idx="2">
                  <c:v>355.84217158859468</c:v>
                </c:pt>
                <c:pt idx="3">
                  <c:v>449.27777318592751</c:v>
                </c:pt>
                <c:pt idx="4">
                  <c:v>475.26098558461587</c:v>
                </c:pt>
                <c:pt idx="5">
                  <c:v>603.75670488351614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8095232"/>
        <c:axId val="158105600"/>
      </c:lineChart>
      <c:catAx>
        <c:axId val="158095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81056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81056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\$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8095232"/>
        <c:crossesAt val="1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5711275026343522"/>
          <c:y val="0.92289609779031501"/>
          <c:w val="0.6131611946820662"/>
          <c:h val="3.135346445587108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State Acreage Under Lease</a:t>
            </a:r>
          </a:p>
        </c:rich>
      </c:tx>
      <c:layout>
        <c:manualLayout>
          <c:xMode val="edge"/>
          <c:yMode val="edge"/>
          <c:x val="0.39317953861584903"/>
          <c:y val="1.981505944517842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634904714142418"/>
          <c:y val="7.2655217965653898E-2"/>
          <c:w val="0.79338014042126093"/>
          <c:h val="0.81638044914134544"/>
        </c:manualLayout>
      </c:layout>
      <c:lineChart>
        <c:grouping val="standard"/>
        <c:varyColors val="0"/>
        <c:ser>
          <c:idx val="0"/>
          <c:order val="0"/>
          <c:tx>
            <c:v>2004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'Leased Acres Table'!$I$30:$T$30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'Leased Acres Table'!$I$31:$T$31</c:f>
              <c:numCache>
                <c:formatCode>#,##0</c:formatCode>
                <c:ptCount val="12"/>
                <c:pt idx="0">
                  <c:v>970647</c:v>
                </c:pt>
                <c:pt idx="1">
                  <c:v>970566</c:v>
                </c:pt>
                <c:pt idx="2">
                  <c:v>973551</c:v>
                </c:pt>
                <c:pt idx="3">
                  <c:v>967958</c:v>
                </c:pt>
                <c:pt idx="4">
                  <c:v>974311</c:v>
                </c:pt>
                <c:pt idx="5">
                  <c:v>978972</c:v>
                </c:pt>
                <c:pt idx="6">
                  <c:v>977175</c:v>
                </c:pt>
                <c:pt idx="7">
                  <c:v>979727</c:v>
                </c:pt>
                <c:pt idx="8">
                  <c:v>981595</c:v>
                </c:pt>
                <c:pt idx="9">
                  <c:v>981936</c:v>
                </c:pt>
                <c:pt idx="10">
                  <c:v>983547</c:v>
                </c:pt>
                <c:pt idx="11">
                  <c:v>982793</c:v>
                </c:pt>
              </c:numCache>
            </c:numRef>
          </c:val>
          <c:smooth val="0"/>
        </c:ser>
        <c:ser>
          <c:idx val="1"/>
          <c:order val="1"/>
          <c:tx>
            <c:v>2005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'Leased Acres Table'!$I$30:$T$30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'Leased Acres Table'!$I$32:$T$32</c:f>
              <c:numCache>
                <c:formatCode>#,##0</c:formatCode>
                <c:ptCount val="12"/>
                <c:pt idx="0">
                  <c:v>977687</c:v>
                </c:pt>
                <c:pt idx="1">
                  <c:v>987060</c:v>
                </c:pt>
                <c:pt idx="2">
                  <c:v>989296</c:v>
                </c:pt>
                <c:pt idx="3">
                  <c:v>985526</c:v>
                </c:pt>
                <c:pt idx="4">
                  <c:v>986287</c:v>
                </c:pt>
                <c:pt idx="5">
                  <c:v>984084</c:v>
                </c:pt>
                <c:pt idx="6">
                  <c:v>991395</c:v>
                </c:pt>
                <c:pt idx="7">
                  <c:v>993569</c:v>
                </c:pt>
                <c:pt idx="8">
                  <c:v>999285</c:v>
                </c:pt>
                <c:pt idx="9">
                  <c:v>1001031</c:v>
                </c:pt>
                <c:pt idx="10">
                  <c:v>999714</c:v>
                </c:pt>
                <c:pt idx="11">
                  <c:v>1000881</c:v>
                </c:pt>
              </c:numCache>
            </c:numRef>
          </c:val>
          <c:smooth val="0"/>
        </c:ser>
        <c:ser>
          <c:idx val="2"/>
          <c:order val="2"/>
          <c:tx>
            <c:v>2006</c:v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strRef>
              <c:f>'Leased Acres Table'!$I$30:$T$30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'Leased Acres Table'!$I$33:$T$33</c:f>
              <c:numCache>
                <c:formatCode>_(* #,##0_);_(* \(#,##0\);_(* "-"_);_(@_)</c:formatCode>
                <c:ptCount val="12"/>
                <c:pt idx="0">
                  <c:v>997605</c:v>
                </c:pt>
                <c:pt idx="1">
                  <c:v>1012059</c:v>
                </c:pt>
                <c:pt idx="2">
                  <c:v>1010201</c:v>
                </c:pt>
                <c:pt idx="3">
                  <c:v>1014111</c:v>
                </c:pt>
                <c:pt idx="4">
                  <c:v>1019784</c:v>
                </c:pt>
                <c:pt idx="5">
                  <c:v>1007301</c:v>
                </c:pt>
                <c:pt idx="6">
                  <c:v>1005887</c:v>
                </c:pt>
                <c:pt idx="7">
                  <c:v>1015199</c:v>
                </c:pt>
                <c:pt idx="8">
                  <c:v>1011473</c:v>
                </c:pt>
                <c:pt idx="9">
                  <c:v>1016921</c:v>
                </c:pt>
                <c:pt idx="10">
                  <c:v>1023932</c:v>
                </c:pt>
                <c:pt idx="11">
                  <c:v>1022243</c:v>
                </c:pt>
              </c:numCache>
            </c:numRef>
          </c:val>
          <c:smooth val="0"/>
        </c:ser>
        <c:ser>
          <c:idx val="3"/>
          <c:order val="3"/>
          <c:tx>
            <c:v>2007</c:v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'Leased Acres Table'!$I$30:$T$30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'Leased Acres Table'!$I$34:$T$34</c:f>
              <c:numCache>
                <c:formatCode>_(* #,##0_);_(* \(#,##0\);_(* "-"_);_(@_)</c:formatCode>
                <c:ptCount val="12"/>
                <c:pt idx="0">
                  <c:v>1028925</c:v>
                </c:pt>
                <c:pt idx="1">
                  <c:v>1036953</c:v>
                </c:pt>
                <c:pt idx="2" formatCode="#,##0">
                  <c:v>1021053</c:v>
                </c:pt>
                <c:pt idx="3" formatCode="#,##0">
                  <c:v>1020861</c:v>
                </c:pt>
                <c:pt idx="4" formatCode="#,##0">
                  <c:v>1015199</c:v>
                </c:pt>
                <c:pt idx="5">
                  <c:v>1011179</c:v>
                </c:pt>
                <c:pt idx="6">
                  <c:v>1005474</c:v>
                </c:pt>
                <c:pt idx="7">
                  <c:v>1010699</c:v>
                </c:pt>
                <c:pt idx="8">
                  <c:v>1007599</c:v>
                </c:pt>
                <c:pt idx="9">
                  <c:v>1004799</c:v>
                </c:pt>
                <c:pt idx="10">
                  <c:v>998681</c:v>
                </c:pt>
                <c:pt idx="11">
                  <c:v>1000171</c:v>
                </c:pt>
              </c:numCache>
            </c:numRef>
          </c:val>
          <c:smooth val="0"/>
        </c:ser>
        <c:ser>
          <c:idx val="4"/>
          <c:order val="4"/>
          <c:tx>
            <c:v>2008</c:v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strRef>
              <c:f>'Leased Acres Table'!$I$30:$T$30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'Leased Acres Table'!$I$35:$T$35</c:f>
              <c:numCache>
                <c:formatCode>_(* #,##0_);_(* \(#,##0\);_(* "-"_);_(@_)</c:formatCode>
                <c:ptCount val="12"/>
                <c:pt idx="0">
                  <c:v>1004555</c:v>
                </c:pt>
                <c:pt idx="1">
                  <c:v>996060</c:v>
                </c:pt>
                <c:pt idx="2">
                  <c:v>1007716</c:v>
                </c:pt>
                <c:pt idx="3">
                  <c:v>997694</c:v>
                </c:pt>
                <c:pt idx="4">
                  <c:v>987990</c:v>
                </c:pt>
                <c:pt idx="5">
                  <c:v>983981</c:v>
                </c:pt>
                <c:pt idx="6">
                  <c:v>971662</c:v>
                </c:pt>
                <c:pt idx="7">
                  <c:v>971764</c:v>
                </c:pt>
                <c:pt idx="8">
                  <c:v>956861</c:v>
                </c:pt>
                <c:pt idx="9">
                  <c:v>979642</c:v>
                </c:pt>
                <c:pt idx="10">
                  <c:v>978571</c:v>
                </c:pt>
                <c:pt idx="11">
                  <c:v>980177</c:v>
                </c:pt>
              </c:numCache>
            </c:numRef>
          </c:val>
          <c:smooth val="0"/>
        </c:ser>
        <c:ser>
          <c:idx val="5"/>
          <c:order val="5"/>
          <c:tx>
            <c:v>2009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'Leased Acres Table'!$I$30:$T$30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'Leased Acres Table'!$I$36:$T$36</c:f>
              <c:numCache>
                <c:formatCode>_(* #,##0_);_(* \(#,##0\);_(* "-"_);_(@_)</c:formatCode>
                <c:ptCount val="12"/>
                <c:pt idx="0">
                  <c:v>975858</c:v>
                </c:pt>
                <c:pt idx="1">
                  <c:v>968268</c:v>
                </c:pt>
                <c:pt idx="2">
                  <c:v>965586</c:v>
                </c:pt>
                <c:pt idx="3">
                  <c:v>956319</c:v>
                </c:pt>
                <c:pt idx="4">
                  <c:v>958778</c:v>
                </c:pt>
                <c:pt idx="5">
                  <c:v>944169</c:v>
                </c:pt>
                <c:pt idx="6">
                  <c:v>932690</c:v>
                </c:pt>
                <c:pt idx="7">
                  <c:v>920007</c:v>
                </c:pt>
                <c:pt idx="8">
                  <c:v>904586</c:v>
                </c:pt>
                <c:pt idx="9">
                  <c:v>895792</c:v>
                </c:pt>
                <c:pt idx="10" formatCode="_(* #,##0_);_(* \(#,##0\);_(* &quot;-&quot;??_);_(@_)">
                  <c:v>892551</c:v>
                </c:pt>
                <c:pt idx="11" formatCode="_(* #,##0_);_(* \(#,##0\);_(* &quot;-&quot;??_);_(@_)">
                  <c:v>895270</c:v>
                </c:pt>
              </c:numCache>
            </c:numRef>
          </c:val>
          <c:smooth val="0"/>
        </c:ser>
        <c:ser>
          <c:idx val="6"/>
          <c:order val="6"/>
          <c:tx>
            <c:v>2010</c:v>
          </c:tx>
          <c:spPr>
            <a:ln w="12700">
              <a:solidFill>
                <a:schemeClr val="accent4">
                  <a:lumMod val="75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4">
                  <a:lumMod val="75000"/>
                </a:schemeClr>
              </a:solidFill>
              <a:ln>
                <a:solidFill>
                  <a:srgbClr val="8064A2">
                    <a:lumMod val="75000"/>
                  </a:srgbClr>
                </a:solidFill>
              </a:ln>
            </c:spPr>
          </c:marker>
          <c:cat>
            <c:strRef>
              <c:f>'Leased Acres Table'!$I$30:$T$30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'Leased Acres Table'!$I$37:$T$37</c:f>
              <c:numCache>
                <c:formatCode>_(* #,##0_);_(* \(#,##0\);_(* "-"_);_(@_)</c:formatCode>
                <c:ptCount val="12"/>
                <c:pt idx="0">
                  <c:v>895294</c:v>
                </c:pt>
                <c:pt idx="1">
                  <c:v>890479</c:v>
                </c:pt>
                <c:pt idx="2">
                  <c:v>873504</c:v>
                </c:pt>
                <c:pt idx="3">
                  <c:v>847680</c:v>
                </c:pt>
                <c:pt idx="4">
                  <c:v>847259</c:v>
                </c:pt>
                <c:pt idx="5">
                  <c:v>840614</c:v>
                </c:pt>
                <c:pt idx="6">
                  <c:v>837713</c:v>
                </c:pt>
                <c:pt idx="7">
                  <c:v>840595</c:v>
                </c:pt>
                <c:pt idx="8">
                  <c:v>839384</c:v>
                </c:pt>
                <c:pt idx="9">
                  <c:v>834736</c:v>
                </c:pt>
                <c:pt idx="10">
                  <c:v>831990</c:v>
                </c:pt>
                <c:pt idx="11">
                  <c:v>830109</c:v>
                </c:pt>
              </c:numCache>
            </c:numRef>
          </c:val>
          <c:smooth val="0"/>
        </c:ser>
        <c:ser>
          <c:idx val="7"/>
          <c:order val="7"/>
          <c:tx>
            <c:v>2011</c:v>
          </c:tx>
          <c:spPr>
            <a:ln w="12700">
              <a:solidFill>
                <a:schemeClr val="tx1">
                  <a:lumMod val="65000"/>
                  <a:lumOff val="35000"/>
                </a:schemeClr>
              </a:solidFill>
            </a:ln>
          </c:spPr>
          <c:marker>
            <c:symbol val="square"/>
            <c:size val="5"/>
            <c:spPr>
              <a:solidFill>
                <a:schemeClr val="tx1">
                  <a:lumMod val="65000"/>
                  <a:lumOff val="35000"/>
                </a:schemeClr>
              </a:solidFill>
              <a:ln>
                <a:solidFill>
                  <a:schemeClr val="tx1">
                    <a:lumMod val="65000"/>
                    <a:lumOff val="35000"/>
                  </a:schemeClr>
                </a:solidFill>
              </a:ln>
            </c:spPr>
          </c:marker>
          <c:cat>
            <c:strRef>
              <c:f>'Leased Acres Table'!$I$30:$T$30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'Leased Acres Table'!$I$38:$T$38</c:f>
              <c:numCache>
                <c:formatCode>_(* #,##0_);_(* \(#,##0\);_(* "-"_);_(@_)</c:formatCode>
                <c:ptCount val="12"/>
                <c:pt idx="0">
                  <c:v>832686</c:v>
                </c:pt>
                <c:pt idx="1">
                  <c:v>830312</c:v>
                </c:pt>
                <c:pt idx="2">
                  <c:v>841244</c:v>
                </c:pt>
                <c:pt idx="3">
                  <c:v>835606</c:v>
                </c:pt>
                <c:pt idx="4">
                  <c:v>838805</c:v>
                </c:pt>
                <c:pt idx="5">
                  <c:v>837030</c:v>
                </c:pt>
                <c:pt idx="6">
                  <c:v>840695</c:v>
                </c:pt>
                <c:pt idx="7">
                  <c:v>827487</c:v>
                </c:pt>
                <c:pt idx="8">
                  <c:v>838284</c:v>
                </c:pt>
                <c:pt idx="9">
                  <c:v>841468</c:v>
                </c:pt>
                <c:pt idx="10">
                  <c:v>842874</c:v>
                </c:pt>
                <c:pt idx="11">
                  <c:v>850934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'Leased Acres Table'!$H$39</c:f>
              <c:strCache>
                <c:ptCount val="1"/>
                <c:pt idx="0">
                  <c:v>2012</c:v>
                </c:pt>
              </c:strCache>
            </c:strRef>
          </c:tx>
          <c:spPr>
            <a:ln w="12700">
              <a:solidFill>
                <a:schemeClr val="accent5"/>
              </a:solidFill>
            </a:ln>
          </c:spPr>
          <c:marker>
            <c:symbol val="square"/>
            <c:size val="5"/>
            <c:spPr>
              <a:solidFill>
                <a:schemeClr val="accent5"/>
              </a:solidFill>
              <a:ln>
                <a:solidFill>
                  <a:schemeClr val="accent5"/>
                </a:solidFill>
              </a:ln>
            </c:spPr>
          </c:marker>
          <c:cat>
            <c:strRef>
              <c:f>'Leased Acres Table'!$I$30:$T$30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'Leased Acres Table'!$I$39:$T$39</c:f>
              <c:numCache>
                <c:formatCode>_(* #,##0_);_(* \(#,##0\);_(* "-"_);_(@_)</c:formatCode>
                <c:ptCount val="12"/>
                <c:pt idx="0">
                  <c:v>850672</c:v>
                </c:pt>
                <c:pt idx="1">
                  <c:v>848663</c:v>
                </c:pt>
                <c:pt idx="2">
                  <c:v>844908</c:v>
                </c:pt>
                <c:pt idx="3">
                  <c:v>841755</c:v>
                </c:pt>
                <c:pt idx="4">
                  <c:v>851404</c:v>
                </c:pt>
                <c:pt idx="5">
                  <c:v>853371</c:v>
                </c:pt>
                <c:pt idx="6" formatCode="_(* #,##0_);_(* \(#,##0\);_(* &quot;-&quot;??_);_(@_)">
                  <c:v>848353</c:v>
                </c:pt>
                <c:pt idx="7" formatCode="_(* #,##0_);_(* \(#,##0\);_(* &quot;-&quot;??_);_(@_)">
                  <c:v>843802</c:v>
                </c:pt>
                <c:pt idx="8" formatCode="_(* #,##0_);_(* \(#,##0\);_(* &quot;-&quot;??_);_(@_)">
                  <c:v>847588</c:v>
                </c:pt>
                <c:pt idx="9">
                  <c:v>841248</c:v>
                </c:pt>
                <c:pt idx="10">
                  <c:v>840722</c:v>
                </c:pt>
                <c:pt idx="11">
                  <c:v>842195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'Leased Acres Table'!$H$40</c:f>
              <c:strCache>
                <c:ptCount val="1"/>
                <c:pt idx="0">
                  <c:v>2013</c:v>
                </c:pt>
              </c:strCache>
            </c:strRef>
          </c:tx>
          <c:spPr>
            <a:ln w="12700">
              <a:solidFill>
                <a:schemeClr val="bg2">
                  <a:lumMod val="10000"/>
                </a:schemeClr>
              </a:solidFill>
            </a:ln>
          </c:spPr>
          <c:marker>
            <c:symbol val="square"/>
            <c:size val="5"/>
            <c:spPr>
              <a:solidFill>
                <a:schemeClr val="bg2">
                  <a:lumMod val="10000"/>
                </a:schemeClr>
              </a:solidFill>
              <a:ln>
                <a:solidFill>
                  <a:schemeClr val="bg2">
                    <a:lumMod val="10000"/>
                  </a:schemeClr>
                </a:solidFill>
              </a:ln>
            </c:spPr>
          </c:marker>
          <c:cat>
            <c:strRef>
              <c:f>'Leased Acres Table'!$I$30:$T$30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'Leased Acres Table'!$I$40:$T$40</c:f>
              <c:numCache>
                <c:formatCode>_(* #,##0_);_(* \(#,##0\);_(* "-"_);_(@_)</c:formatCode>
                <c:ptCount val="12"/>
                <c:pt idx="0">
                  <c:v>838989</c:v>
                </c:pt>
                <c:pt idx="1">
                  <c:v>840990</c:v>
                </c:pt>
                <c:pt idx="2">
                  <c:v>834173</c:v>
                </c:pt>
                <c:pt idx="3">
                  <c:v>800284</c:v>
                </c:pt>
                <c:pt idx="4">
                  <c:v>793150</c:v>
                </c:pt>
                <c:pt idx="5">
                  <c:v>785111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8552064"/>
        <c:axId val="158553984"/>
      </c:lineChart>
      <c:catAx>
        <c:axId val="158552064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85539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85539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Acreage</a:t>
                </a:r>
              </a:p>
            </c:rich>
          </c:tx>
          <c:layout>
            <c:manualLayout>
              <c:xMode val="edge"/>
              <c:yMode val="edge"/>
              <c:x val="1.003009027081244E-2"/>
              <c:y val="0.4398943196829610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8552064"/>
        <c:crosses val="autoZero"/>
        <c:crossBetween val="between"/>
      </c:valAx>
      <c:spPr>
        <a:solidFill>
          <a:srgbClr val="FFFFCC"/>
        </a:solidFill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8355065195586762"/>
          <c:y val="0.93527080581241739"/>
          <c:w val="0.71350302877135341"/>
          <c:h val="2.849346605782599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Productive Acres</a:t>
            </a:r>
          </a:p>
        </c:rich>
      </c:tx>
      <c:layout>
        <c:manualLayout>
          <c:xMode val="edge"/>
          <c:yMode val="edge"/>
          <c:x val="0.42781875658588137"/>
          <c:y val="1.974612129760241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432033719704945"/>
          <c:y val="0.11142454160789844"/>
          <c:w val="0.88514225500526666"/>
          <c:h val="0.78984485190409293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'Productive Acres Table '!$A$4:$A$16</c:f>
              <c:numCache>
                <c:formatCode>mmmm\ yyyy</c:formatCode>
                <c:ptCount val="13"/>
                <c:pt idx="0">
                  <c:v>41061</c:v>
                </c:pt>
                <c:pt idx="1">
                  <c:v>41091</c:v>
                </c:pt>
                <c:pt idx="2">
                  <c:v>41122</c:v>
                </c:pt>
                <c:pt idx="3">
                  <c:v>41153</c:v>
                </c:pt>
                <c:pt idx="4">
                  <c:v>41183</c:v>
                </c:pt>
                <c:pt idx="5">
                  <c:v>41214</c:v>
                </c:pt>
                <c:pt idx="6">
                  <c:v>41244</c:v>
                </c:pt>
                <c:pt idx="7">
                  <c:v>41275</c:v>
                </c:pt>
                <c:pt idx="8">
                  <c:v>41306</c:v>
                </c:pt>
                <c:pt idx="9">
                  <c:v>41334</c:v>
                </c:pt>
                <c:pt idx="10">
                  <c:v>41365</c:v>
                </c:pt>
                <c:pt idx="11">
                  <c:v>41395</c:v>
                </c:pt>
                <c:pt idx="12">
                  <c:v>41426</c:v>
                </c:pt>
              </c:numCache>
            </c:numRef>
          </c:cat>
          <c:val>
            <c:numRef>
              <c:f>'Productive Acres Table '!$B$4:$B$16</c:f>
              <c:numCache>
                <c:formatCode>_(* #,##0_);_(* \(#,##0\);_(* "-"_);_(@_)</c:formatCode>
                <c:ptCount val="13"/>
                <c:pt idx="0">
                  <c:v>382986</c:v>
                </c:pt>
                <c:pt idx="1">
                  <c:v>381559</c:v>
                </c:pt>
                <c:pt idx="2">
                  <c:v>379777</c:v>
                </c:pt>
                <c:pt idx="3">
                  <c:v>379775</c:v>
                </c:pt>
                <c:pt idx="4">
                  <c:v>386184</c:v>
                </c:pt>
                <c:pt idx="5">
                  <c:v>385590</c:v>
                </c:pt>
                <c:pt idx="6">
                  <c:v>388946</c:v>
                </c:pt>
                <c:pt idx="7">
                  <c:v>388817</c:v>
                </c:pt>
                <c:pt idx="8">
                  <c:v>389326</c:v>
                </c:pt>
                <c:pt idx="9">
                  <c:v>390049</c:v>
                </c:pt>
                <c:pt idx="10">
                  <c:v>387994</c:v>
                </c:pt>
                <c:pt idx="11">
                  <c:v>384576</c:v>
                </c:pt>
                <c:pt idx="12">
                  <c:v>378766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8366720"/>
        <c:axId val="158377088"/>
      </c:lineChart>
      <c:dateAx>
        <c:axId val="158366720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8377088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1583770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Acres</a:t>
                </a:r>
              </a:p>
            </c:rich>
          </c:tx>
          <c:layout>
            <c:manualLayout>
              <c:xMode val="edge"/>
              <c:yMode val="edge"/>
              <c:x val="1.1591148577449938E-2"/>
              <c:y val="0.4753173483779973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8366720"/>
        <c:crosses val="autoZero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Historical Oil Production 
</a:t>
            </a:r>
          </a:p>
        </c:rich>
      </c:tx>
      <c:layout>
        <c:manualLayout>
          <c:xMode val="edge"/>
          <c:yMode val="edge"/>
          <c:x val="0.4069651741293544"/>
          <c:y val="5.3547523427041523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338308457711462"/>
          <c:y val="0.1646586345381526"/>
          <c:w val="0.8666666666666667"/>
          <c:h val="0.6278447121820645"/>
        </c:manualLayout>
      </c:layout>
      <c:barChart>
        <c:barDir val="col"/>
        <c:grouping val="stacked"/>
        <c:varyColors val="0"/>
        <c:ser>
          <c:idx val="0"/>
          <c:order val="0"/>
          <c:tx>
            <c:v>Oil Production</c:v>
          </c:tx>
          <c:spPr>
            <a:solidFill>
              <a:srgbClr val="8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'Historical Oil Production'!$A$5:$A$35</c:f>
              <c:strCache>
                <c:ptCount val="31"/>
                <c:pt idx="0">
                  <c:v>FY 82-83</c:v>
                </c:pt>
                <c:pt idx="1">
                  <c:v>FY 83-84</c:v>
                </c:pt>
                <c:pt idx="2">
                  <c:v>FY 84-85</c:v>
                </c:pt>
                <c:pt idx="3">
                  <c:v>FY 85-86</c:v>
                </c:pt>
                <c:pt idx="4">
                  <c:v>FY 86-87</c:v>
                </c:pt>
                <c:pt idx="5">
                  <c:v>FY 87-88</c:v>
                </c:pt>
                <c:pt idx="6">
                  <c:v>FY 88-89</c:v>
                </c:pt>
                <c:pt idx="7">
                  <c:v>FY 89-90</c:v>
                </c:pt>
                <c:pt idx="8">
                  <c:v>FY 90-91</c:v>
                </c:pt>
                <c:pt idx="9">
                  <c:v>FY 91-92</c:v>
                </c:pt>
                <c:pt idx="10">
                  <c:v>FY 92-93</c:v>
                </c:pt>
                <c:pt idx="11">
                  <c:v>FY 93-94</c:v>
                </c:pt>
                <c:pt idx="12">
                  <c:v>FY 94-95</c:v>
                </c:pt>
                <c:pt idx="13">
                  <c:v>FY 95-96</c:v>
                </c:pt>
                <c:pt idx="14">
                  <c:v>FY 96-97</c:v>
                </c:pt>
                <c:pt idx="15">
                  <c:v>FY 97-98</c:v>
                </c:pt>
                <c:pt idx="16">
                  <c:v>FY 98-99</c:v>
                </c:pt>
                <c:pt idx="17">
                  <c:v>FY 99-00</c:v>
                </c:pt>
                <c:pt idx="18">
                  <c:v>FY 00-01</c:v>
                </c:pt>
                <c:pt idx="19">
                  <c:v>FY 01-02</c:v>
                </c:pt>
                <c:pt idx="20">
                  <c:v>FY 02-03</c:v>
                </c:pt>
                <c:pt idx="21">
                  <c:v>FY 03-04</c:v>
                </c:pt>
                <c:pt idx="22">
                  <c:v>FY 04-05</c:v>
                </c:pt>
                <c:pt idx="23">
                  <c:v>FY 05-06 </c:v>
                </c:pt>
                <c:pt idx="24">
                  <c:v>FY 06-07 </c:v>
                </c:pt>
                <c:pt idx="25">
                  <c:v>FY 07-08</c:v>
                </c:pt>
                <c:pt idx="26">
                  <c:v>FY 08-09</c:v>
                </c:pt>
                <c:pt idx="27">
                  <c:v>FY 09-10</c:v>
                </c:pt>
                <c:pt idx="28">
                  <c:v>FY 10-11</c:v>
                </c:pt>
                <c:pt idx="29">
                  <c:v>FY 11-12 </c:v>
                </c:pt>
                <c:pt idx="30">
                  <c:v>FY 12-13 Projected</c:v>
                </c:pt>
              </c:strCache>
            </c:strRef>
          </c:cat>
          <c:val>
            <c:numRef>
              <c:f>'Historical Oil Production'!$B$5:$B$35</c:f>
              <c:numCache>
                <c:formatCode>#,##0</c:formatCode>
                <c:ptCount val="31"/>
                <c:pt idx="0">
                  <c:v>8781026.1411849279</c:v>
                </c:pt>
                <c:pt idx="1">
                  <c:v>8558474.4219376463</c:v>
                </c:pt>
                <c:pt idx="2">
                  <c:v>8730682.0309716836</c:v>
                </c:pt>
                <c:pt idx="3">
                  <c:v>8824976.1607175618</c:v>
                </c:pt>
                <c:pt idx="4">
                  <c:v>8377005.645419091</c:v>
                </c:pt>
                <c:pt idx="5">
                  <c:v>7882985.113042146</c:v>
                </c:pt>
                <c:pt idx="6">
                  <c:v>7423374.4019367136</c:v>
                </c:pt>
                <c:pt idx="7">
                  <c:v>6925936.5634457339</c:v>
                </c:pt>
                <c:pt idx="8">
                  <c:v>7131084.331709899</c:v>
                </c:pt>
                <c:pt idx="9">
                  <c:v>7112144.0488933073</c:v>
                </c:pt>
                <c:pt idx="10">
                  <c:v>6782359.2097106185</c:v>
                </c:pt>
                <c:pt idx="11">
                  <c:v>6621211.5727085434</c:v>
                </c:pt>
                <c:pt idx="12">
                  <c:v>6309035.978864219</c:v>
                </c:pt>
                <c:pt idx="13">
                  <c:v>6418022.8556332234</c:v>
                </c:pt>
                <c:pt idx="14">
                  <c:v>6653990.0527916662</c:v>
                </c:pt>
                <c:pt idx="15">
                  <c:v>6561423.5097443676</c:v>
                </c:pt>
                <c:pt idx="16">
                  <c:v>6485580.5344475303</c:v>
                </c:pt>
                <c:pt idx="17">
                  <c:v>6264809.8164494829</c:v>
                </c:pt>
                <c:pt idx="18">
                  <c:v>7073882.505012962</c:v>
                </c:pt>
                <c:pt idx="19">
                  <c:v>5670119.6093260916</c:v>
                </c:pt>
                <c:pt idx="20">
                  <c:v>4747874.577319243</c:v>
                </c:pt>
                <c:pt idx="21">
                  <c:v>4790574.2462347019</c:v>
                </c:pt>
                <c:pt idx="22">
                  <c:v>4065743.9443958541</c:v>
                </c:pt>
                <c:pt idx="23">
                  <c:v>2766634.6752477516</c:v>
                </c:pt>
                <c:pt idx="24">
                  <c:v>4291643.8739377279</c:v>
                </c:pt>
                <c:pt idx="25">
                  <c:v>4657678.4031960228</c:v>
                </c:pt>
                <c:pt idx="26">
                  <c:v>3948092.360134196</c:v>
                </c:pt>
                <c:pt idx="27">
                  <c:v>3997765.1811069367</c:v>
                </c:pt>
                <c:pt idx="28">
                  <c:v>3896102.1610734435</c:v>
                </c:pt>
                <c:pt idx="29">
                  <c:v>4288675.8213936528</c:v>
                </c:pt>
                <c:pt idx="30">
                  <c:v>3870709.5913611958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1953664"/>
        <c:axId val="134890624"/>
      </c:barChart>
      <c:catAx>
        <c:axId val="121953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48906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48906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Barrels</a:t>
                </a:r>
              </a:p>
            </c:rich>
          </c:tx>
          <c:layout>
            <c:manualLayout>
              <c:xMode val="edge"/>
              <c:yMode val="edge"/>
              <c:x val="9.9502487562189539E-3"/>
              <c:y val="0.4404283801874177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195366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47960199004975246"/>
          <c:y val="0.96385542168674765"/>
          <c:w val="0.12636815920398015"/>
          <c:h val="3.346720214190091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Historical Gas Production  
</a:t>
            </a:r>
          </a:p>
        </c:rich>
      </c:tx>
      <c:layout>
        <c:manualLayout>
          <c:xMode val="edge"/>
          <c:yMode val="edge"/>
          <c:x val="0.40199004975124381"/>
          <c:y val="5.3547523427041523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134328358209055"/>
          <c:y val="0.1646586345381526"/>
          <c:w val="0.8587064676616939"/>
          <c:h val="0.66398929049531763"/>
        </c:manualLayout>
      </c:layout>
      <c:barChart>
        <c:barDir val="col"/>
        <c:grouping val="stacked"/>
        <c:varyColors val="0"/>
        <c:ser>
          <c:idx val="0"/>
          <c:order val="0"/>
          <c:tx>
            <c:v>Gas Production</c:v>
          </c:tx>
          <c:spPr>
            <a:solidFill>
              <a:srgbClr val="8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'Historical Gas Production'!$A$5:$A$35</c:f>
              <c:strCache>
                <c:ptCount val="31"/>
                <c:pt idx="0">
                  <c:v>FY 82-83</c:v>
                </c:pt>
                <c:pt idx="1">
                  <c:v>FY 83-84</c:v>
                </c:pt>
                <c:pt idx="2">
                  <c:v>FY 84-85</c:v>
                </c:pt>
                <c:pt idx="3">
                  <c:v>FY 85-86</c:v>
                </c:pt>
                <c:pt idx="4">
                  <c:v>FY 86-87</c:v>
                </c:pt>
                <c:pt idx="5">
                  <c:v>FY 87-88</c:v>
                </c:pt>
                <c:pt idx="6">
                  <c:v>FY 88-89</c:v>
                </c:pt>
                <c:pt idx="7">
                  <c:v>FY 89-90</c:v>
                </c:pt>
                <c:pt idx="8">
                  <c:v>FY 90-91</c:v>
                </c:pt>
                <c:pt idx="9">
                  <c:v>FY 91-92</c:v>
                </c:pt>
                <c:pt idx="10">
                  <c:v>FY 92-93</c:v>
                </c:pt>
                <c:pt idx="11">
                  <c:v>FY 93-94</c:v>
                </c:pt>
                <c:pt idx="12">
                  <c:v>FY 94-95</c:v>
                </c:pt>
                <c:pt idx="13">
                  <c:v>FY 95-96</c:v>
                </c:pt>
                <c:pt idx="14">
                  <c:v>FY 96-97</c:v>
                </c:pt>
                <c:pt idx="15">
                  <c:v>FY 97-98</c:v>
                </c:pt>
                <c:pt idx="16">
                  <c:v>FY 98-99</c:v>
                </c:pt>
                <c:pt idx="17">
                  <c:v>FY 99-00</c:v>
                </c:pt>
                <c:pt idx="18">
                  <c:v>FY 00-01</c:v>
                </c:pt>
                <c:pt idx="19">
                  <c:v>FY 01-02</c:v>
                </c:pt>
                <c:pt idx="20">
                  <c:v>FY 02-03</c:v>
                </c:pt>
                <c:pt idx="21">
                  <c:v>FY 03-04</c:v>
                </c:pt>
                <c:pt idx="22">
                  <c:v>FY 04-05</c:v>
                </c:pt>
                <c:pt idx="23">
                  <c:v>FY 05-06 </c:v>
                </c:pt>
                <c:pt idx="24">
                  <c:v>FY 06-07 </c:v>
                </c:pt>
                <c:pt idx="25">
                  <c:v>FY 07-08</c:v>
                </c:pt>
                <c:pt idx="26">
                  <c:v>FY 08-09</c:v>
                </c:pt>
                <c:pt idx="27">
                  <c:v>FY 09-10</c:v>
                </c:pt>
                <c:pt idx="28">
                  <c:v>FY 10-11</c:v>
                </c:pt>
                <c:pt idx="29">
                  <c:v>FY 11-12 </c:v>
                </c:pt>
                <c:pt idx="30">
                  <c:v>FY 12-13 Projected</c:v>
                </c:pt>
              </c:strCache>
            </c:strRef>
          </c:cat>
          <c:val>
            <c:numRef>
              <c:f>'Historical Gas Production'!$B$5:$B$35</c:f>
              <c:numCache>
                <c:formatCode>#,##0</c:formatCode>
                <c:ptCount val="31"/>
                <c:pt idx="0">
                  <c:v>94125368.049220204</c:v>
                </c:pt>
                <c:pt idx="1">
                  <c:v>89454160.399017006</c:v>
                </c:pt>
                <c:pt idx="2">
                  <c:v>84301670.208970711</c:v>
                </c:pt>
                <c:pt idx="3">
                  <c:v>79934039.766110703</c:v>
                </c:pt>
                <c:pt idx="4">
                  <c:v>78234139.073201001</c:v>
                </c:pt>
                <c:pt idx="5">
                  <c:v>73532728.571674287</c:v>
                </c:pt>
                <c:pt idx="6">
                  <c:v>67566287.572154894</c:v>
                </c:pt>
                <c:pt idx="7">
                  <c:v>68771994.91115737</c:v>
                </c:pt>
                <c:pt idx="8">
                  <c:v>63785078.195783503</c:v>
                </c:pt>
                <c:pt idx="9">
                  <c:v>59265714.829273686</c:v>
                </c:pt>
                <c:pt idx="10">
                  <c:v>59631387.290360801</c:v>
                </c:pt>
                <c:pt idx="11">
                  <c:v>55353140.649499409</c:v>
                </c:pt>
                <c:pt idx="12">
                  <c:v>54136350.236402936</c:v>
                </c:pt>
                <c:pt idx="13">
                  <c:v>54136350.236402936</c:v>
                </c:pt>
                <c:pt idx="14">
                  <c:v>60755685.050368488</c:v>
                </c:pt>
                <c:pt idx="15">
                  <c:v>61613141.409440704</c:v>
                </c:pt>
                <c:pt idx="16">
                  <c:v>51729193.636401743</c:v>
                </c:pt>
                <c:pt idx="17">
                  <c:v>55650029.654673278</c:v>
                </c:pt>
                <c:pt idx="18">
                  <c:v>62648530.875703655</c:v>
                </c:pt>
                <c:pt idx="19">
                  <c:v>59989148.046703212</c:v>
                </c:pt>
                <c:pt idx="20">
                  <c:v>53028702.280907445</c:v>
                </c:pt>
                <c:pt idx="21">
                  <c:v>48754276.283570468</c:v>
                </c:pt>
                <c:pt idx="22">
                  <c:v>42369541.040762708</c:v>
                </c:pt>
                <c:pt idx="23">
                  <c:v>33179715.252785228</c:v>
                </c:pt>
                <c:pt idx="24">
                  <c:v>42851388.681229211</c:v>
                </c:pt>
                <c:pt idx="25">
                  <c:v>44928253.862737805</c:v>
                </c:pt>
                <c:pt idx="26">
                  <c:v>42165658.055484265</c:v>
                </c:pt>
                <c:pt idx="27">
                  <c:v>38438870.664690763</c:v>
                </c:pt>
                <c:pt idx="28">
                  <c:v>40268682.087878428</c:v>
                </c:pt>
                <c:pt idx="29">
                  <c:v>42540567.042027563</c:v>
                </c:pt>
                <c:pt idx="30">
                  <c:v>44795288.428914905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34834816"/>
        <c:axId val="134836608"/>
      </c:barChart>
      <c:catAx>
        <c:axId val="134834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48366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48366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MCF's</a:t>
                </a:r>
              </a:p>
            </c:rich>
          </c:tx>
          <c:layout>
            <c:manualLayout>
              <c:xMode val="edge"/>
              <c:yMode val="edge"/>
              <c:x val="9.9502487562189539E-3"/>
              <c:y val="0.4645247657295872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483481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47761194029850745"/>
          <c:y val="0.96251673360107093"/>
          <c:w val="0.12537313432835817"/>
          <c:h val="3.4805890227577109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Royalty Collections by Disposition Month</a:t>
            </a:r>
          </a:p>
        </c:rich>
      </c:tx>
      <c:layout>
        <c:manualLayout>
          <c:xMode val="edge"/>
          <c:yMode val="edge"/>
          <c:x val="0.34029850746268658"/>
          <c:y val="1.94049159120310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139303482587066"/>
          <c:y val="8.6675291073738683E-2"/>
          <c:w val="0.8427860696517413"/>
          <c:h val="0.7968952134540808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'Disposition Month'!$B$4</c:f>
              <c:strCache>
                <c:ptCount val="1"/>
                <c:pt idx="0">
                  <c:v>Oil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'Disposition Month'!$A$5:$A$17</c:f>
              <c:numCache>
                <c:formatCode>mmmm\ yyyy</c:formatCode>
                <c:ptCount val="13"/>
                <c:pt idx="0">
                  <c:v>40969</c:v>
                </c:pt>
                <c:pt idx="1">
                  <c:v>41000</c:v>
                </c:pt>
                <c:pt idx="2">
                  <c:v>41030</c:v>
                </c:pt>
                <c:pt idx="3">
                  <c:v>41061</c:v>
                </c:pt>
                <c:pt idx="4">
                  <c:v>41091</c:v>
                </c:pt>
                <c:pt idx="5">
                  <c:v>41122</c:v>
                </c:pt>
                <c:pt idx="6">
                  <c:v>41153</c:v>
                </c:pt>
                <c:pt idx="7">
                  <c:v>41183</c:v>
                </c:pt>
                <c:pt idx="8">
                  <c:v>41214</c:v>
                </c:pt>
                <c:pt idx="9">
                  <c:v>41244</c:v>
                </c:pt>
                <c:pt idx="10">
                  <c:v>41275</c:v>
                </c:pt>
                <c:pt idx="11">
                  <c:v>41306</c:v>
                </c:pt>
                <c:pt idx="12">
                  <c:v>41334</c:v>
                </c:pt>
              </c:numCache>
            </c:numRef>
          </c:cat>
          <c:val>
            <c:numRef>
              <c:f>'Disposition Month'!$B$5:$B$18</c:f>
              <c:numCache>
                <c:formatCode>_(* #,##0.00_);_(* \(#,##0.00\);_(* "-"??_);_(@_)</c:formatCode>
                <c:ptCount val="14"/>
                <c:pt idx="0">
                  <c:v>36441541.75</c:v>
                </c:pt>
                <c:pt idx="1">
                  <c:v>36341708.619999997</c:v>
                </c:pt>
                <c:pt idx="2">
                  <c:v>34149058.359999999</c:v>
                </c:pt>
                <c:pt idx="3">
                  <c:v>27539604.66</c:v>
                </c:pt>
                <c:pt idx="4">
                  <c:v>30589302.100000001</c:v>
                </c:pt>
                <c:pt idx="5">
                  <c:v>27518390.260000002</c:v>
                </c:pt>
                <c:pt idx="6">
                  <c:v>24736627.579999998</c:v>
                </c:pt>
                <c:pt idx="7">
                  <c:v>31935740.379999999</c:v>
                </c:pt>
                <c:pt idx="8">
                  <c:v>31048203.469999999</c:v>
                </c:pt>
                <c:pt idx="9">
                  <c:v>33291218.75</c:v>
                </c:pt>
                <c:pt idx="10">
                  <c:v>34212388.130000003</c:v>
                </c:pt>
                <c:pt idx="11">
                  <c:v>30237526.5</c:v>
                </c:pt>
                <c:pt idx="12">
                  <c:v>33330778.289999999</c:v>
                </c:pt>
              </c:numCache>
            </c:numRef>
          </c:val>
        </c:ser>
        <c:ser>
          <c:idx val="1"/>
          <c:order val="1"/>
          <c:tx>
            <c:strRef>
              <c:f>'Disposition Month'!$C$4</c:f>
              <c:strCache>
                <c:ptCount val="1"/>
                <c:pt idx="0">
                  <c:v>Gas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'Disposition Month'!$A$5:$A$17</c:f>
              <c:numCache>
                <c:formatCode>mmmm\ yyyy</c:formatCode>
                <c:ptCount val="13"/>
                <c:pt idx="0">
                  <c:v>40969</c:v>
                </c:pt>
                <c:pt idx="1">
                  <c:v>41000</c:v>
                </c:pt>
                <c:pt idx="2">
                  <c:v>41030</c:v>
                </c:pt>
                <c:pt idx="3">
                  <c:v>41061</c:v>
                </c:pt>
                <c:pt idx="4">
                  <c:v>41091</c:v>
                </c:pt>
                <c:pt idx="5">
                  <c:v>41122</c:v>
                </c:pt>
                <c:pt idx="6">
                  <c:v>41153</c:v>
                </c:pt>
                <c:pt idx="7">
                  <c:v>41183</c:v>
                </c:pt>
                <c:pt idx="8">
                  <c:v>41214</c:v>
                </c:pt>
                <c:pt idx="9">
                  <c:v>41244</c:v>
                </c:pt>
                <c:pt idx="10">
                  <c:v>41275</c:v>
                </c:pt>
                <c:pt idx="11">
                  <c:v>41306</c:v>
                </c:pt>
                <c:pt idx="12">
                  <c:v>41334</c:v>
                </c:pt>
              </c:numCache>
            </c:numRef>
          </c:cat>
          <c:val>
            <c:numRef>
              <c:f>'Disposition Month'!$C$5:$C$18</c:f>
              <c:numCache>
                <c:formatCode>_(* #,##0.00_);_(* \(#,##0.00\);_(* "-"??_);_(@_)</c:formatCode>
                <c:ptCount val="14"/>
                <c:pt idx="0">
                  <c:v>8323438.9100000001</c:v>
                </c:pt>
                <c:pt idx="1">
                  <c:v>7161835.1600000001</c:v>
                </c:pt>
                <c:pt idx="2">
                  <c:v>8026165.4100000001</c:v>
                </c:pt>
                <c:pt idx="3">
                  <c:v>8410073.25</c:v>
                </c:pt>
                <c:pt idx="4">
                  <c:v>10536723.41</c:v>
                </c:pt>
                <c:pt idx="5">
                  <c:v>9262639.1099999994</c:v>
                </c:pt>
                <c:pt idx="6">
                  <c:v>9230172.4000000004</c:v>
                </c:pt>
                <c:pt idx="7">
                  <c:v>12085486.890000001</c:v>
                </c:pt>
                <c:pt idx="8">
                  <c:v>13495775.609999999</c:v>
                </c:pt>
                <c:pt idx="9">
                  <c:v>13994193.93</c:v>
                </c:pt>
                <c:pt idx="10">
                  <c:v>12082508.49</c:v>
                </c:pt>
                <c:pt idx="11">
                  <c:v>11095235.789999999</c:v>
                </c:pt>
                <c:pt idx="12">
                  <c:v>13931032.01</c:v>
                </c:pt>
              </c:numCache>
            </c:numRef>
          </c:val>
        </c:ser>
        <c:ser>
          <c:idx val="2"/>
          <c:order val="2"/>
          <c:tx>
            <c:strRef>
              <c:f>'Disposition Month'!$D$4</c:f>
              <c:strCache>
                <c:ptCount val="1"/>
                <c:pt idx="0">
                  <c:v>Plant Products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'Disposition Month'!$A$5:$A$17</c:f>
              <c:numCache>
                <c:formatCode>mmmm\ yyyy</c:formatCode>
                <c:ptCount val="13"/>
                <c:pt idx="0">
                  <c:v>40969</c:v>
                </c:pt>
                <c:pt idx="1">
                  <c:v>41000</c:v>
                </c:pt>
                <c:pt idx="2">
                  <c:v>41030</c:v>
                </c:pt>
                <c:pt idx="3">
                  <c:v>41061</c:v>
                </c:pt>
                <c:pt idx="4">
                  <c:v>41091</c:v>
                </c:pt>
                <c:pt idx="5">
                  <c:v>41122</c:v>
                </c:pt>
                <c:pt idx="6">
                  <c:v>41153</c:v>
                </c:pt>
                <c:pt idx="7">
                  <c:v>41183</c:v>
                </c:pt>
                <c:pt idx="8">
                  <c:v>41214</c:v>
                </c:pt>
                <c:pt idx="9">
                  <c:v>41244</c:v>
                </c:pt>
                <c:pt idx="10">
                  <c:v>41275</c:v>
                </c:pt>
                <c:pt idx="11">
                  <c:v>41306</c:v>
                </c:pt>
                <c:pt idx="12">
                  <c:v>41334</c:v>
                </c:pt>
              </c:numCache>
            </c:numRef>
          </c:cat>
          <c:val>
            <c:numRef>
              <c:f>'Disposition Month'!$D$5:$D$18</c:f>
              <c:numCache>
                <c:formatCode>_(* #,##0.00_);_(* \(#,##0.00\);_(* "-"??_);_(@_)</c:formatCode>
                <c:ptCount val="14"/>
                <c:pt idx="0">
                  <c:v>2298123.5699999998</c:v>
                </c:pt>
                <c:pt idx="1">
                  <c:v>2339410.7999999998</c:v>
                </c:pt>
                <c:pt idx="2">
                  <c:v>1979866.66</c:v>
                </c:pt>
                <c:pt idx="3">
                  <c:v>1738805.93</c:v>
                </c:pt>
                <c:pt idx="4">
                  <c:v>1707022.48</c:v>
                </c:pt>
                <c:pt idx="5">
                  <c:v>1736341.03</c:v>
                </c:pt>
                <c:pt idx="6">
                  <c:v>1618726.63</c:v>
                </c:pt>
                <c:pt idx="7">
                  <c:v>1929998.98</c:v>
                </c:pt>
                <c:pt idx="8">
                  <c:v>2283398.81</c:v>
                </c:pt>
                <c:pt idx="9">
                  <c:v>2527580.4700000002</c:v>
                </c:pt>
                <c:pt idx="10">
                  <c:v>2311601.4</c:v>
                </c:pt>
                <c:pt idx="11">
                  <c:v>2278114.71</c:v>
                </c:pt>
                <c:pt idx="12">
                  <c:v>2157161.0499999998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34996736"/>
        <c:axId val="134998272"/>
      </c:barChart>
      <c:dateAx>
        <c:axId val="134996736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4998272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13499827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\$* #,##0_);_(\$* \(#,##0\);_(\$* &quot;-&quot;_);_(@_)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499673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45671641791044926"/>
          <c:y val="0.93143596377749027"/>
          <c:w val="0.21592039800995041"/>
          <c:h val="4.398447606727040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Oil Royalty by Disposition Month</a:t>
            </a:r>
          </a:p>
        </c:rich>
      </c:tx>
      <c:layout>
        <c:manualLayout>
          <c:xMode val="edge"/>
          <c:yMode val="edge"/>
          <c:x val="0.3656480505795574"/>
          <c:y val="1.974612129760241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537407797681816"/>
          <c:y val="0.12275566523150171"/>
          <c:w val="0.88198103266596461"/>
          <c:h val="0.72637517630465465"/>
        </c:manualLayout>
      </c:layout>
      <c:lineChart>
        <c:grouping val="standard"/>
        <c:varyColors val="0"/>
        <c:ser>
          <c:idx val="0"/>
          <c:order val="0"/>
          <c:tx>
            <c:strRef>
              <c:f>'Disposition Month'!$M$30</c:f>
              <c:strCache>
                <c:ptCount val="1"/>
                <c:pt idx="0">
                  <c:v>2004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'Disposition Month'!$N$29:$Y$29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Month'!$N$30:$Y$30</c:f>
              <c:numCache>
                <c:formatCode>General</c:formatCode>
                <c:ptCount val="12"/>
                <c:pt idx="0">
                  <c:v>11128669.66</c:v>
                </c:pt>
                <c:pt idx="1">
                  <c:v>10402214.34</c:v>
                </c:pt>
                <c:pt idx="2">
                  <c:v>11906216.16</c:v>
                </c:pt>
                <c:pt idx="3">
                  <c:v>11614220</c:v>
                </c:pt>
                <c:pt idx="4">
                  <c:v>12494365.550000001</c:v>
                </c:pt>
                <c:pt idx="5">
                  <c:v>11536288.33</c:v>
                </c:pt>
                <c:pt idx="6">
                  <c:v>12561536.02</c:v>
                </c:pt>
                <c:pt idx="7">
                  <c:v>13762148.380000001</c:v>
                </c:pt>
                <c:pt idx="8">
                  <c:v>9938887.6999999993</c:v>
                </c:pt>
                <c:pt idx="9">
                  <c:v>13180009.720000001</c:v>
                </c:pt>
                <c:pt idx="10">
                  <c:v>13187127.140000001</c:v>
                </c:pt>
                <c:pt idx="11">
                  <c:v>12046402.109999999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'Disposition Month'!$M$31</c:f>
              <c:strCache>
                <c:ptCount val="1"/>
                <c:pt idx="0">
                  <c:v>2005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'Disposition Month'!$N$29:$Y$29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Month'!$N$31:$Y$31</c:f>
              <c:numCache>
                <c:formatCode>General</c:formatCode>
                <c:ptCount val="12"/>
                <c:pt idx="0">
                  <c:v>13292425.84</c:v>
                </c:pt>
                <c:pt idx="1">
                  <c:v>12987629.949999999</c:v>
                </c:pt>
                <c:pt idx="2">
                  <c:v>16106665.140000001</c:v>
                </c:pt>
                <c:pt idx="3">
                  <c:v>15603759.76</c:v>
                </c:pt>
                <c:pt idx="4">
                  <c:v>14952847.52</c:v>
                </c:pt>
                <c:pt idx="5">
                  <c:v>15850380.34</c:v>
                </c:pt>
                <c:pt idx="6">
                  <c:v>15765808.32</c:v>
                </c:pt>
                <c:pt idx="7">
                  <c:v>16617156.65</c:v>
                </c:pt>
                <c:pt idx="8">
                  <c:v>4387956.32</c:v>
                </c:pt>
                <c:pt idx="9">
                  <c:v>5818173.2599999998</c:v>
                </c:pt>
                <c:pt idx="10">
                  <c:v>8328168.7599999998</c:v>
                </c:pt>
                <c:pt idx="11">
                  <c:v>9913584.8800000008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'Disposition Month'!$M$32</c:f>
              <c:strCache>
                <c:ptCount val="1"/>
                <c:pt idx="0">
                  <c:v>2006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cat>
            <c:strRef>
              <c:f>'Disposition Month'!$N$29:$Y$29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Month'!$N$32:$Y$32</c:f>
              <c:numCache>
                <c:formatCode>General</c:formatCode>
                <c:ptCount val="12"/>
                <c:pt idx="0">
                  <c:v>12627941.02</c:v>
                </c:pt>
                <c:pt idx="1">
                  <c:v>11709444.08</c:v>
                </c:pt>
                <c:pt idx="2">
                  <c:v>13454279.300000001</c:v>
                </c:pt>
                <c:pt idx="3">
                  <c:v>15318758.859999999</c:v>
                </c:pt>
                <c:pt idx="4">
                  <c:v>16835017.43</c:v>
                </c:pt>
                <c:pt idx="5">
                  <c:v>18112663.940000001</c:v>
                </c:pt>
                <c:pt idx="6">
                  <c:v>20466479.100000001</c:v>
                </c:pt>
                <c:pt idx="7">
                  <c:v>21136410.149999999</c:v>
                </c:pt>
                <c:pt idx="8">
                  <c:v>18610670.649999999</c:v>
                </c:pt>
                <c:pt idx="9">
                  <c:v>16986854.399999999</c:v>
                </c:pt>
                <c:pt idx="10">
                  <c:v>17163999.239999998</c:v>
                </c:pt>
                <c:pt idx="11">
                  <c:v>18889791.390000001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'Disposition Month'!$M$33</c:f>
              <c:strCache>
                <c:ptCount val="1"/>
                <c:pt idx="0">
                  <c:v>2007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'Disposition Month'!$N$29:$Y$29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Month'!$N$33:$Y$33</c:f>
              <c:numCache>
                <c:formatCode>General</c:formatCode>
                <c:ptCount val="12"/>
                <c:pt idx="0">
                  <c:v>18129451.98</c:v>
                </c:pt>
                <c:pt idx="1">
                  <c:v>17092103.800000001</c:v>
                </c:pt>
                <c:pt idx="2">
                  <c:v>20739889.27</c:v>
                </c:pt>
                <c:pt idx="3">
                  <c:v>21335907.760000002</c:v>
                </c:pt>
                <c:pt idx="4">
                  <c:v>22398688.050000001</c:v>
                </c:pt>
                <c:pt idx="5">
                  <c:v>22950566.329999998</c:v>
                </c:pt>
                <c:pt idx="6">
                  <c:v>25622435.02</c:v>
                </c:pt>
                <c:pt idx="7">
                  <c:v>23995981.420000002</c:v>
                </c:pt>
                <c:pt idx="8">
                  <c:v>25178592.109999999</c:v>
                </c:pt>
                <c:pt idx="9">
                  <c:v>28607642.550000001</c:v>
                </c:pt>
                <c:pt idx="10">
                  <c:v>30756061.879999999</c:v>
                </c:pt>
                <c:pt idx="11">
                  <c:v>31762557.739999998</c:v>
                </c:pt>
              </c:numCache>
            </c:numRef>
          </c:val>
          <c:smooth val="0"/>
        </c:ser>
        <c:ser>
          <c:idx val="4"/>
          <c:order val="4"/>
          <c:tx>
            <c:v>2008</c:v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strRef>
              <c:f>'Disposition Month'!$N$29:$Y$29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Month'!$N$34:$Y$34</c:f>
              <c:numCache>
                <c:formatCode>General</c:formatCode>
                <c:ptCount val="12"/>
                <c:pt idx="0">
                  <c:v>30136087.140000001</c:v>
                </c:pt>
                <c:pt idx="1">
                  <c:v>29728971.690000001</c:v>
                </c:pt>
                <c:pt idx="2">
                  <c:v>33639991.07</c:v>
                </c:pt>
                <c:pt idx="3">
                  <c:v>38219993.159999996</c:v>
                </c:pt>
                <c:pt idx="4">
                  <c:v>44592336.490000002</c:v>
                </c:pt>
                <c:pt idx="5">
                  <c:v>46250246.68</c:v>
                </c:pt>
                <c:pt idx="6">
                  <c:v>48137350.770000003</c:v>
                </c:pt>
                <c:pt idx="7">
                  <c:v>40013575.979999997</c:v>
                </c:pt>
                <c:pt idx="8">
                  <c:v>12511429.43</c:v>
                </c:pt>
                <c:pt idx="9">
                  <c:v>20819627.670000002</c:v>
                </c:pt>
                <c:pt idx="10">
                  <c:v>17313235.890000001</c:v>
                </c:pt>
                <c:pt idx="11">
                  <c:v>11256457.5</c:v>
                </c:pt>
              </c:numCache>
            </c:numRef>
          </c:val>
          <c:smooth val="0"/>
        </c:ser>
        <c:ser>
          <c:idx val="5"/>
          <c:order val="5"/>
          <c:tx>
            <c:v>2009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'Disposition Month'!$N$29:$Y$29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Month'!$N$35:$Y$35</c:f>
              <c:numCache>
                <c:formatCode>General</c:formatCode>
                <c:ptCount val="12"/>
                <c:pt idx="0">
                  <c:v>10974772.84</c:v>
                </c:pt>
                <c:pt idx="1">
                  <c:v>9585016.4299999997</c:v>
                </c:pt>
                <c:pt idx="2">
                  <c:v>13804091.890000001</c:v>
                </c:pt>
                <c:pt idx="3">
                  <c:v>13850569.25</c:v>
                </c:pt>
                <c:pt idx="4">
                  <c:v>17031597.73</c:v>
                </c:pt>
                <c:pt idx="5">
                  <c:v>19180684.32</c:v>
                </c:pt>
                <c:pt idx="6">
                  <c:v>18356636.52</c:v>
                </c:pt>
                <c:pt idx="7">
                  <c:v>20653848.219999999</c:v>
                </c:pt>
                <c:pt idx="8">
                  <c:v>20887409.460000001</c:v>
                </c:pt>
                <c:pt idx="9">
                  <c:v>23724228.73</c:v>
                </c:pt>
                <c:pt idx="10">
                  <c:v>20885603.309999999</c:v>
                </c:pt>
                <c:pt idx="11">
                  <c:v>22274266.899999999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'Disposition Month'!$M$50</c:f>
              <c:strCache>
                <c:ptCount val="1"/>
                <c:pt idx="0">
                  <c:v>2010</c:v>
                </c:pt>
              </c:strCache>
            </c:strRef>
          </c:tx>
          <c:spPr>
            <a:ln w="12700" cap="rnd">
              <a:solidFill>
                <a:schemeClr val="accent4">
                  <a:lumMod val="75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4">
                  <a:lumMod val="75000"/>
                </a:schemeClr>
              </a:solidFill>
              <a:ln>
                <a:solidFill>
                  <a:srgbClr val="8064A2">
                    <a:lumMod val="75000"/>
                  </a:srgbClr>
                </a:solidFill>
              </a:ln>
            </c:spPr>
          </c:marker>
          <c:cat>
            <c:strRef>
              <c:f>'Disposition Month'!$N$29:$Y$29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Month'!$N$36:$Y$36</c:f>
              <c:numCache>
                <c:formatCode>General</c:formatCode>
                <c:ptCount val="12"/>
                <c:pt idx="0">
                  <c:v>20931478.989999998</c:v>
                </c:pt>
                <c:pt idx="1">
                  <c:v>20756196.280000001</c:v>
                </c:pt>
                <c:pt idx="2">
                  <c:v>22477070.809999999</c:v>
                </c:pt>
                <c:pt idx="3">
                  <c:v>22520520.23</c:v>
                </c:pt>
                <c:pt idx="4">
                  <c:v>21879715.16</c:v>
                </c:pt>
                <c:pt idx="5">
                  <c:v>21605268.07</c:v>
                </c:pt>
                <c:pt idx="6">
                  <c:v>22530023.149999999</c:v>
                </c:pt>
                <c:pt idx="7">
                  <c:v>23333252.280000001</c:v>
                </c:pt>
                <c:pt idx="8">
                  <c:v>22267964.02</c:v>
                </c:pt>
                <c:pt idx="9">
                  <c:v>25235591.219999999</c:v>
                </c:pt>
                <c:pt idx="10">
                  <c:v>22926490.52</c:v>
                </c:pt>
                <c:pt idx="11">
                  <c:v>25937881.41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'Disposition Month'!$M$37</c:f>
              <c:strCache>
                <c:ptCount val="1"/>
                <c:pt idx="0">
                  <c:v>2011</c:v>
                </c:pt>
              </c:strCache>
            </c:strRef>
          </c:tx>
          <c:spPr>
            <a:ln w="12700">
              <a:solidFill>
                <a:schemeClr val="accent5">
                  <a:lumMod val="40000"/>
                  <a:lumOff val="6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5">
                  <a:lumMod val="40000"/>
                  <a:lumOff val="60000"/>
                </a:schemeClr>
              </a:solidFill>
              <a:ln>
                <a:solidFill>
                  <a:srgbClr val="4BACC6">
                    <a:lumMod val="40000"/>
                    <a:lumOff val="60000"/>
                  </a:srgbClr>
                </a:solidFill>
              </a:ln>
            </c:spPr>
          </c:marker>
          <c:cat>
            <c:strRef>
              <c:f>'Disposition Month'!$N$29:$Y$29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Month'!$N$37:$Y$37</c:f>
              <c:numCache>
                <c:formatCode>General</c:formatCode>
                <c:ptCount val="12"/>
                <c:pt idx="0">
                  <c:v>22954761.079999998</c:v>
                </c:pt>
                <c:pt idx="1">
                  <c:v>25600628.140000001</c:v>
                </c:pt>
                <c:pt idx="2">
                  <c:v>33700345.619999997</c:v>
                </c:pt>
                <c:pt idx="3">
                  <c:v>34300346.009999998</c:v>
                </c:pt>
                <c:pt idx="4">
                  <c:v>33796465.219999999</c:v>
                </c:pt>
                <c:pt idx="5">
                  <c:v>30502473.699999999</c:v>
                </c:pt>
                <c:pt idx="6">
                  <c:v>31831077.190000001</c:v>
                </c:pt>
                <c:pt idx="7">
                  <c:v>31359880.699999999</c:v>
                </c:pt>
                <c:pt idx="8">
                  <c:v>28511054.82</c:v>
                </c:pt>
                <c:pt idx="9">
                  <c:v>35034921.079999998</c:v>
                </c:pt>
                <c:pt idx="10">
                  <c:v>36192973.829999998</c:v>
                </c:pt>
                <c:pt idx="11">
                  <c:v>35583412.329999998</c:v>
                </c:pt>
              </c:numCache>
            </c:numRef>
          </c:val>
          <c:smooth val="0"/>
        </c:ser>
        <c:ser>
          <c:idx val="8"/>
          <c:order val="8"/>
          <c:tx>
            <c:v>2012</c:v>
          </c:tx>
          <c:spPr>
            <a:ln w="15875">
              <a:solidFill>
                <a:schemeClr val="tx1">
                  <a:lumMod val="85000"/>
                  <a:lumOff val="15000"/>
                </a:schemeClr>
              </a:solidFill>
            </a:ln>
          </c:spPr>
          <c:marker>
            <c:symbol val="square"/>
            <c:size val="5"/>
            <c:spPr>
              <a:solidFill>
                <a:schemeClr val="tx1">
                  <a:lumMod val="85000"/>
                  <a:lumOff val="15000"/>
                </a:schemeClr>
              </a:solidFill>
              <a:ln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</c:marker>
          <c:cat>
            <c:strRef>
              <c:f>'Disposition Month'!$N$29:$Y$29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Month'!$N$38:$Y$38</c:f>
              <c:numCache>
                <c:formatCode>General</c:formatCode>
                <c:ptCount val="12"/>
                <c:pt idx="0">
                  <c:v>33988823.640000001</c:v>
                </c:pt>
                <c:pt idx="1">
                  <c:v>30105311.27</c:v>
                </c:pt>
                <c:pt idx="2">
                  <c:v>36441541.75</c:v>
                </c:pt>
                <c:pt idx="3">
                  <c:v>36341708.619999997</c:v>
                </c:pt>
                <c:pt idx="4">
                  <c:v>34149058.359999999</c:v>
                </c:pt>
                <c:pt idx="5">
                  <c:v>27539604.66</c:v>
                </c:pt>
                <c:pt idx="6">
                  <c:v>30589302.100000001</c:v>
                </c:pt>
                <c:pt idx="7">
                  <c:v>27518390.260000002</c:v>
                </c:pt>
                <c:pt idx="8">
                  <c:v>24736627.579999998</c:v>
                </c:pt>
                <c:pt idx="9">
                  <c:v>31935740.379999999</c:v>
                </c:pt>
                <c:pt idx="10">
                  <c:v>31048203.469999999</c:v>
                </c:pt>
                <c:pt idx="11">
                  <c:v>33291218.75</c:v>
                </c:pt>
              </c:numCache>
            </c:numRef>
          </c:val>
          <c:smooth val="0"/>
        </c:ser>
        <c:ser>
          <c:idx val="9"/>
          <c:order val="9"/>
          <c:tx>
            <c:v>2013</c:v>
          </c:tx>
          <c:spPr>
            <a:ln w="12700">
              <a:solidFill>
                <a:schemeClr val="accent4">
                  <a:lumMod val="60000"/>
                  <a:lumOff val="4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solidFill>
                  <a:schemeClr val="accent4">
                    <a:lumMod val="60000"/>
                    <a:lumOff val="40000"/>
                  </a:schemeClr>
                </a:solidFill>
              </a:ln>
            </c:spPr>
          </c:marker>
          <c:cat>
            <c:strRef>
              <c:f>'Disposition Month'!$N$29:$Y$29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Month'!$N$39:$Y$39</c:f>
              <c:numCache>
                <c:formatCode>General</c:formatCode>
                <c:ptCount val="12"/>
                <c:pt idx="0">
                  <c:v>34212388.130000003</c:v>
                </c:pt>
                <c:pt idx="1">
                  <c:v>30237526.5</c:v>
                </c:pt>
                <c:pt idx="2">
                  <c:v>33330778.289999999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5050368"/>
        <c:axId val="135052288"/>
      </c:lineChart>
      <c:catAx>
        <c:axId val="135050368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50522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50522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\$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5050368"/>
        <c:crosses val="autoZero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0818405338953284"/>
          <c:y val="0.95717675629051302"/>
          <c:w val="0.86752393042545128"/>
          <c:h val="4.282324370948695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Oil Volume by Disposition Month</a:t>
            </a:r>
          </a:p>
        </c:rich>
      </c:tx>
      <c:layout>
        <c:manualLayout>
          <c:xMode val="edge"/>
          <c:yMode val="edge"/>
          <c:x val="0.3656480505795574"/>
          <c:y val="1.974612129760241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642781875658602"/>
          <c:y val="0.11001410437235543"/>
          <c:w val="0.88514225500526666"/>
          <c:h val="0.72637517630465465"/>
        </c:manualLayout>
      </c:layout>
      <c:lineChart>
        <c:grouping val="standard"/>
        <c:varyColors val="0"/>
        <c:ser>
          <c:idx val="0"/>
          <c:order val="0"/>
          <c:tx>
            <c:strRef>
              <c:f>'Disposition Month'!$M$44</c:f>
              <c:strCache>
                <c:ptCount val="1"/>
                <c:pt idx="0">
                  <c:v>2004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'Disposition Month'!$N$43:$Y$43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Month'!$N$44:$Y$44</c:f>
              <c:numCache>
                <c:formatCode>General</c:formatCode>
                <c:ptCount val="12"/>
                <c:pt idx="0">
                  <c:v>439528.96090617601</c:v>
                </c:pt>
                <c:pt idx="1">
                  <c:v>352554.18074302399</c:v>
                </c:pt>
                <c:pt idx="2">
                  <c:v>388250.30564981903</c:v>
                </c:pt>
                <c:pt idx="3">
                  <c:v>371664.94968947303</c:v>
                </c:pt>
                <c:pt idx="4">
                  <c:v>376944.419134308</c:v>
                </c:pt>
                <c:pt idx="5">
                  <c:v>364373.39083432802</c:v>
                </c:pt>
                <c:pt idx="6">
                  <c:v>373376.36701310403</c:v>
                </c:pt>
                <c:pt idx="7">
                  <c:v>374957.04543857201</c:v>
                </c:pt>
                <c:pt idx="8">
                  <c:v>252648.34940940799</c:v>
                </c:pt>
                <c:pt idx="9">
                  <c:v>294836.08750282298</c:v>
                </c:pt>
                <c:pt idx="10">
                  <c:v>306161.90200133098</c:v>
                </c:pt>
                <c:pt idx="11">
                  <c:v>325615.34984864801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'Disposition Month'!$M$45</c:f>
              <c:strCache>
                <c:ptCount val="1"/>
                <c:pt idx="0">
                  <c:v>2005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'Disposition Month'!$N$43:$Y$43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Month'!$N$45:$Y$45</c:f>
              <c:numCache>
                <c:formatCode>General</c:formatCode>
                <c:ptCount val="12"/>
                <c:pt idx="0">
                  <c:v>346534.81699999399</c:v>
                </c:pt>
                <c:pt idx="1">
                  <c:v>319401.76471379801</c:v>
                </c:pt>
                <c:pt idx="2">
                  <c:v>326574.195420017</c:v>
                </c:pt>
                <c:pt idx="3">
                  <c:v>404282.72753221501</c:v>
                </c:pt>
                <c:pt idx="4">
                  <c:v>376916.31102423603</c:v>
                </c:pt>
                <c:pt idx="5">
                  <c:v>358886.38515602902</c:v>
                </c:pt>
                <c:pt idx="6">
                  <c:v>319254.63716400898</c:v>
                </c:pt>
                <c:pt idx="7">
                  <c:v>315616.43991115497</c:v>
                </c:pt>
                <c:pt idx="8">
                  <c:v>78702.698250476999</c:v>
                </c:pt>
                <c:pt idx="9">
                  <c:v>114538.450766073</c:v>
                </c:pt>
                <c:pt idx="10">
                  <c:v>180921.896908191</c:v>
                </c:pt>
                <c:pt idx="11">
                  <c:v>197290.87605285901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'Disposition Month'!$M$46</c:f>
              <c:strCache>
                <c:ptCount val="1"/>
                <c:pt idx="0">
                  <c:v>2006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cat>
            <c:strRef>
              <c:f>'Disposition Month'!$N$43:$Y$43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Month'!$N$46:$Y$46</c:f>
              <c:numCache>
                <c:formatCode>General</c:formatCode>
                <c:ptCount val="12"/>
                <c:pt idx="0">
                  <c:v>230553.141174936</c:v>
                </c:pt>
                <c:pt idx="1">
                  <c:v>221290.45905745699</c:v>
                </c:pt>
                <c:pt idx="2">
                  <c:v>249233.35198095901</c:v>
                </c:pt>
                <c:pt idx="3">
                  <c:v>283338.50460554601</c:v>
                </c:pt>
                <c:pt idx="4">
                  <c:v>275598.75576610601</c:v>
                </c:pt>
                <c:pt idx="5">
                  <c:v>300558.28335014498</c:v>
                </c:pt>
                <c:pt idx="6">
                  <c:v>317273.171989795</c:v>
                </c:pt>
                <c:pt idx="7">
                  <c:v>336148.30097036698</c:v>
                </c:pt>
                <c:pt idx="8">
                  <c:v>309714.79657643603</c:v>
                </c:pt>
                <c:pt idx="9">
                  <c:v>358167.34685092402</c:v>
                </c:pt>
                <c:pt idx="10">
                  <c:v>348876.45929372002</c:v>
                </c:pt>
                <c:pt idx="11">
                  <c:v>372942.69787241297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'Disposition Month'!$M$47</c:f>
              <c:strCache>
                <c:ptCount val="1"/>
                <c:pt idx="0">
                  <c:v>2007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'Disposition Month'!$N$43:$Y$43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Month'!$N$47:$Y$47</c:f>
              <c:numCache>
                <c:formatCode>General</c:formatCode>
                <c:ptCount val="12"/>
                <c:pt idx="0">
                  <c:v>369686.73914022697</c:v>
                </c:pt>
                <c:pt idx="1">
                  <c:v>334445.28206181398</c:v>
                </c:pt>
                <c:pt idx="2">
                  <c:v>381894.43356020103</c:v>
                </c:pt>
                <c:pt idx="3">
                  <c:v>380620.56595321902</c:v>
                </c:pt>
                <c:pt idx="4">
                  <c:v>394922.13871444901</c:v>
                </c:pt>
                <c:pt idx="5">
                  <c:v>386951.94095416297</c:v>
                </c:pt>
                <c:pt idx="6">
                  <c:v>384343.36551910499</c:v>
                </c:pt>
                <c:pt idx="7">
                  <c:v>372200.984394125</c:v>
                </c:pt>
                <c:pt idx="8">
                  <c:v>369099.63612368802</c:v>
                </c:pt>
                <c:pt idx="9">
                  <c:v>390100.07048634702</c:v>
                </c:pt>
                <c:pt idx="10">
                  <c:v>381339.32242040703</c:v>
                </c:pt>
                <c:pt idx="11">
                  <c:v>404072.87381251203</c:v>
                </c:pt>
              </c:numCache>
            </c:numRef>
          </c:val>
          <c:smooth val="0"/>
        </c:ser>
        <c:ser>
          <c:idx val="4"/>
          <c:order val="4"/>
          <c:tx>
            <c:v>2008</c:v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strRef>
              <c:f>'Disposition Month'!$N$43:$Y$43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Month'!$N$48:$Y$48</c:f>
              <c:numCache>
                <c:formatCode>General</c:formatCode>
                <c:ptCount val="12"/>
                <c:pt idx="0">
                  <c:v>361179.55744089198</c:v>
                </c:pt>
                <c:pt idx="1">
                  <c:v>362298.87173431797</c:v>
                </c:pt>
                <c:pt idx="2">
                  <c:v>444589.56284687901</c:v>
                </c:pt>
                <c:pt idx="3">
                  <c:v>390368.81310596003</c:v>
                </c:pt>
                <c:pt idx="4">
                  <c:v>411263.34889933502</c:v>
                </c:pt>
                <c:pt idx="5">
                  <c:v>386821.99641245499</c:v>
                </c:pt>
                <c:pt idx="6">
                  <c:v>432048.85404347599</c:v>
                </c:pt>
                <c:pt idx="7">
                  <c:v>391784.92503290501</c:v>
                </c:pt>
                <c:pt idx="8">
                  <c:v>135416.92299500699</c:v>
                </c:pt>
                <c:pt idx="9">
                  <c:v>295684.92898270499</c:v>
                </c:pt>
                <c:pt idx="10">
                  <c:v>331775.50332623802</c:v>
                </c:pt>
                <c:pt idx="11">
                  <c:v>358333.34032828198</c:v>
                </c:pt>
              </c:numCache>
            </c:numRef>
          </c:val>
          <c:smooth val="0"/>
        </c:ser>
        <c:ser>
          <c:idx val="5"/>
          <c:order val="5"/>
          <c:tx>
            <c:v>2009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'Disposition Month'!$N$43:$Y$43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Month'!$N$49:$Y$49</c:f>
              <c:numCache>
                <c:formatCode>General</c:formatCode>
                <c:ptCount val="12"/>
                <c:pt idx="0">
                  <c:v>335999.291883467</c:v>
                </c:pt>
                <c:pt idx="1">
                  <c:v>298096.22741041501</c:v>
                </c:pt>
                <c:pt idx="2">
                  <c:v>343406.40416385798</c:v>
                </c:pt>
                <c:pt idx="3">
                  <c:v>340943.81547277299</c:v>
                </c:pt>
                <c:pt idx="4">
                  <c:v>346131.21165936498</c:v>
                </c:pt>
                <c:pt idx="5">
                  <c:v>338470.93483570497</c:v>
                </c:pt>
                <c:pt idx="6">
                  <c:v>337663.90513253299</c:v>
                </c:pt>
                <c:pt idx="7">
                  <c:v>337300.82635378197</c:v>
                </c:pt>
                <c:pt idx="8">
                  <c:v>347860.55052387301</c:v>
                </c:pt>
                <c:pt idx="9">
                  <c:v>368418.32545770798</c:v>
                </c:pt>
                <c:pt idx="10">
                  <c:v>319930.81494935398</c:v>
                </c:pt>
                <c:pt idx="11">
                  <c:v>380201.65609252697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'Disposition Month'!$M$50</c:f>
              <c:strCache>
                <c:ptCount val="1"/>
                <c:pt idx="0">
                  <c:v>2010</c:v>
                </c:pt>
              </c:strCache>
            </c:strRef>
          </c:tx>
          <c:spPr>
            <a:ln w="12700">
              <a:solidFill>
                <a:srgbClr val="8064A2">
                  <a:lumMod val="75000"/>
                </a:srgbClr>
              </a:solidFill>
            </a:ln>
          </c:spPr>
          <c:marker>
            <c:symbol val="square"/>
            <c:size val="5"/>
            <c:spPr>
              <a:solidFill>
                <a:srgbClr val="8064A2">
                  <a:lumMod val="75000"/>
                </a:srgbClr>
              </a:solidFill>
              <a:ln>
                <a:solidFill>
                  <a:srgbClr val="8064A2">
                    <a:lumMod val="75000"/>
                  </a:srgbClr>
                </a:solidFill>
              </a:ln>
            </c:spPr>
          </c:marker>
          <c:cat>
            <c:strRef>
              <c:f>'Disposition Month'!$N$43:$Y$43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Month'!$N$50:$Y$50</c:f>
              <c:numCache>
                <c:formatCode>General</c:formatCode>
                <c:ptCount val="12"/>
                <c:pt idx="0">
                  <c:v>306300.86396905401</c:v>
                </c:pt>
                <c:pt idx="1">
                  <c:v>305559.73500891402</c:v>
                </c:pt>
                <c:pt idx="2">
                  <c:v>325682.09931486502</c:v>
                </c:pt>
                <c:pt idx="3">
                  <c:v>328909.26021125098</c:v>
                </c:pt>
                <c:pt idx="4">
                  <c:v>324468.05522811302</c:v>
                </c:pt>
                <c:pt idx="5">
                  <c:v>315469.08886496199</c:v>
                </c:pt>
                <c:pt idx="6">
                  <c:v>328796.37128179701</c:v>
                </c:pt>
                <c:pt idx="7">
                  <c:v>367826.51441556501</c:v>
                </c:pt>
                <c:pt idx="8">
                  <c:v>327859.22428383701</c:v>
                </c:pt>
                <c:pt idx="9">
                  <c:v>347381.67564220901</c:v>
                </c:pt>
                <c:pt idx="10">
                  <c:v>307706.39209773502</c:v>
                </c:pt>
                <c:pt idx="11">
                  <c:v>326279.50655213202</c:v>
                </c:pt>
              </c:numCache>
            </c:numRef>
          </c:val>
          <c:smooth val="0"/>
        </c:ser>
        <c:ser>
          <c:idx val="7"/>
          <c:order val="7"/>
          <c:tx>
            <c:v>2011</c:v>
          </c:tx>
          <c:spPr>
            <a:ln w="12700">
              <a:solidFill>
                <a:schemeClr val="accent5">
                  <a:lumMod val="40000"/>
                  <a:lumOff val="60000"/>
                </a:schemeClr>
              </a:solidFill>
            </a:ln>
          </c:spPr>
          <c:marker>
            <c:symbol val="plus"/>
            <c:size val="5"/>
            <c:spPr>
              <a:solidFill>
                <a:schemeClr val="accent5">
                  <a:lumMod val="40000"/>
                  <a:lumOff val="60000"/>
                </a:schemeClr>
              </a:solidFill>
              <a:ln>
                <a:solidFill>
                  <a:srgbClr val="4BACC6">
                    <a:lumMod val="40000"/>
                    <a:lumOff val="60000"/>
                  </a:srgbClr>
                </a:solidFill>
              </a:ln>
            </c:spPr>
          </c:marker>
          <c:cat>
            <c:strRef>
              <c:f>'Disposition Month'!$N$43:$Y$43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'Oil Volume Table'!$E$5:$E$16</c:f>
              <c:numCache>
                <c:formatCode>_(* #,##0.0000_);_(* \(#,##0.0000\);_(* "-"??_);_(@_)</c:formatCode>
                <c:ptCount val="12"/>
                <c:pt idx="0">
                  <c:v>282212.165410018</c:v>
                </c:pt>
                <c:pt idx="1">
                  <c:v>307817.83747992403</c:v>
                </c:pt>
                <c:pt idx="2">
                  <c:v>337338.72242200898</c:v>
                </c:pt>
                <c:pt idx="3">
                  <c:v>319168.72452056798</c:v>
                </c:pt>
                <c:pt idx="4">
                  <c:v>330726.80371285701</c:v>
                </c:pt>
                <c:pt idx="5">
                  <c:v>312988.22325479297</c:v>
                </c:pt>
                <c:pt idx="6">
                  <c:v>317176.88606379199</c:v>
                </c:pt>
                <c:pt idx="7">
                  <c:v>343806.40612237598</c:v>
                </c:pt>
                <c:pt idx="8">
                  <c:v>297265.54221450299</c:v>
                </c:pt>
                <c:pt idx="9">
                  <c:v>346510.54088369699</c:v>
                </c:pt>
                <c:pt idx="10">
                  <c:v>339045.99187921901</c:v>
                </c:pt>
                <c:pt idx="11">
                  <c:v>350729.49567201099</c:v>
                </c:pt>
              </c:numCache>
            </c:numRef>
          </c:val>
          <c:smooth val="0"/>
        </c:ser>
        <c:ser>
          <c:idx val="8"/>
          <c:order val="8"/>
          <c:tx>
            <c:v>2012</c:v>
          </c:tx>
          <c:spPr>
            <a:ln w="15875">
              <a:solidFill>
                <a:schemeClr val="tx1">
                  <a:lumMod val="85000"/>
                  <a:lumOff val="15000"/>
                </a:schemeClr>
              </a:solidFill>
            </a:ln>
          </c:spPr>
          <c:marker>
            <c:symbol val="square"/>
            <c:size val="5"/>
            <c:spPr>
              <a:solidFill>
                <a:schemeClr val="tx1">
                  <a:lumMod val="85000"/>
                  <a:lumOff val="15000"/>
                </a:schemeClr>
              </a:solidFill>
              <a:ln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</c:marker>
          <c:cat>
            <c:strRef>
              <c:f>'Disposition Month'!$N$43:$Y$43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Month'!$N$52:$Y$52</c:f>
              <c:numCache>
                <c:formatCode>General</c:formatCode>
                <c:ptCount val="12"/>
                <c:pt idx="0">
                  <c:v>349926.25711923197</c:v>
                </c:pt>
                <c:pt idx="1">
                  <c:v>303932.26317561901</c:v>
                </c:pt>
                <c:pt idx="2">
                  <c:v>333215.72360678902</c:v>
                </c:pt>
                <c:pt idx="3">
                  <c:v>332408.00605350803</c:v>
                </c:pt>
                <c:pt idx="4">
                  <c:v>338369.48958164902</c:v>
                </c:pt>
                <c:pt idx="5">
                  <c:v>323300.99576646503</c:v>
                </c:pt>
                <c:pt idx="6">
                  <c:v>348270.78545415401</c:v>
                </c:pt>
                <c:pt idx="7">
                  <c:v>291202.74459428299</c:v>
                </c:pt>
                <c:pt idx="8">
                  <c:v>252421.092388208</c:v>
                </c:pt>
                <c:pt idx="9">
                  <c:v>342612.244082516</c:v>
                </c:pt>
                <c:pt idx="10">
                  <c:v>332671.91115541803</c:v>
                </c:pt>
                <c:pt idx="11">
                  <c:v>349568.58059422602</c:v>
                </c:pt>
              </c:numCache>
            </c:numRef>
          </c:val>
          <c:smooth val="0"/>
        </c:ser>
        <c:ser>
          <c:idx val="9"/>
          <c:order val="9"/>
          <c:tx>
            <c:v>2013</c:v>
          </c:tx>
          <c:spPr>
            <a:ln w="12700">
              <a:solidFill>
                <a:schemeClr val="accent4">
                  <a:lumMod val="60000"/>
                  <a:lumOff val="4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solidFill>
                  <a:schemeClr val="accent4">
                    <a:lumMod val="60000"/>
                    <a:lumOff val="40000"/>
                  </a:schemeClr>
                </a:solidFill>
              </a:ln>
            </c:spPr>
          </c:marker>
          <c:cat>
            <c:strRef>
              <c:f>'Disposition Month'!$N$43:$Y$43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Month'!$N$53:$Y$53</c:f>
              <c:numCache>
                <c:formatCode>General</c:formatCode>
                <c:ptCount val="12"/>
                <c:pt idx="0">
                  <c:v>341606.32953698398</c:v>
                </c:pt>
                <c:pt idx="1">
                  <c:v>306634.82452604501</c:v>
                </c:pt>
                <c:pt idx="2">
                  <c:v>338043.68118906301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7265920"/>
        <c:axId val="137267840"/>
      </c:lineChart>
      <c:catAx>
        <c:axId val="137265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72678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72678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Barrels</a:t>
                </a:r>
              </a:p>
            </c:rich>
          </c:tx>
          <c:layout>
            <c:manualLayout>
              <c:xMode val="edge"/>
              <c:yMode val="edge"/>
              <c:x val="1.3698630136986301E-2"/>
              <c:y val="0.4344146685472519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7265920"/>
        <c:crosses val="autoZero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7737969792764313"/>
          <c:y val="0.95345557122708069"/>
          <c:w val="0.76645154866705945"/>
          <c:h val="3.135346445587108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Oil Prices</a:t>
            </a:r>
          </a:p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9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Average of HLS Oil Spot at Empire Plaq. Parish $/bbl. and LLS Oil Spot at St. James Terminal $/bbl.</a:t>
            </a:r>
          </a:p>
        </c:rich>
      </c:tx>
      <c:layout>
        <c:manualLayout>
          <c:xMode val="edge"/>
          <c:yMode val="edge"/>
          <c:x val="0.21180189673340374"/>
          <c:y val="1.974612129760241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6902002107481572E-2"/>
          <c:y val="0.13399153737658676"/>
          <c:w val="0.93256059009483649"/>
          <c:h val="0.76586741889985965"/>
        </c:manualLayout>
      </c:layout>
      <c:lineChart>
        <c:grouping val="standard"/>
        <c:varyColors val="0"/>
        <c:ser>
          <c:idx val="1"/>
          <c:order val="0"/>
          <c:tx>
            <c:strRef>
              <c:f>Prices!$G$5</c:f>
              <c:strCache>
                <c:ptCount val="1"/>
                <c:pt idx="0">
                  <c:v>2005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Prices!$H$3:$S$3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Prices!$H$5:$S$5</c:f>
              <c:numCache>
                <c:formatCode>General</c:formatCode>
                <c:ptCount val="12"/>
                <c:pt idx="0">
                  <c:v>46.02</c:v>
                </c:pt>
                <c:pt idx="1">
                  <c:v>46.94</c:v>
                </c:pt>
                <c:pt idx="2">
                  <c:v>53.42</c:v>
                </c:pt>
                <c:pt idx="3">
                  <c:v>52.46</c:v>
                </c:pt>
                <c:pt idx="4">
                  <c:v>49.59</c:v>
                </c:pt>
                <c:pt idx="5">
                  <c:v>55.94</c:v>
                </c:pt>
                <c:pt idx="6">
                  <c:v>58.53</c:v>
                </c:pt>
                <c:pt idx="7">
                  <c:v>64.67</c:v>
                </c:pt>
                <c:pt idx="8">
                  <c:v>65.930000000000007</c:v>
                </c:pt>
                <c:pt idx="9">
                  <c:v>61.29</c:v>
                </c:pt>
                <c:pt idx="10">
                  <c:v>57.41</c:v>
                </c:pt>
                <c:pt idx="11" formatCode="0.00">
                  <c:v>57.808181818181808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Prices!$G$6</c:f>
              <c:strCache>
                <c:ptCount val="1"/>
                <c:pt idx="0">
                  <c:v>2006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strRef>
              <c:f>Prices!$H$3:$S$3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Prices!$H$6:$S$6</c:f>
              <c:numCache>
                <c:formatCode>0.00</c:formatCode>
                <c:ptCount val="12"/>
                <c:pt idx="0">
                  <c:v>64.110499999999988</c:v>
                </c:pt>
                <c:pt idx="1">
                  <c:v>61.487894736842094</c:v>
                </c:pt>
                <c:pt idx="2">
                  <c:v>63.76</c:v>
                </c:pt>
                <c:pt idx="3">
                  <c:v>70.92</c:v>
                </c:pt>
                <c:pt idx="4">
                  <c:v>72.06</c:v>
                </c:pt>
                <c:pt idx="5">
                  <c:v>71.31</c:v>
                </c:pt>
                <c:pt idx="6">
                  <c:v>76.040000000000006</c:v>
                </c:pt>
                <c:pt idx="7">
                  <c:v>74.849999999999994</c:v>
                </c:pt>
                <c:pt idx="8">
                  <c:v>63.52</c:v>
                </c:pt>
                <c:pt idx="9">
                  <c:v>58.93</c:v>
                </c:pt>
                <c:pt idx="10">
                  <c:v>60.85</c:v>
                </c:pt>
                <c:pt idx="11">
                  <c:v>64.12</c:v>
                </c:pt>
              </c:numCache>
            </c:numRef>
          </c:val>
          <c:smooth val="0"/>
        </c:ser>
        <c:ser>
          <c:idx val="3"/>
          <c:order val="2"/>
          <c:tx>
            <c:strRef>
              <c:f>Prices!$G$7</c:f>
              <c:strCache>
                <c:ptCount val="1"/>
                <c:pt idx="0">
                  <c:v>2007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Prices!$H$3:$S$3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Prices!$H$7:$S$7</c:f>
              <c:numCache>
                <c:formatCode>General</c:formatCode>
                <c:ptCount val="12"/>
                <c:pt idx="0" formatCode="0.00">
                  <c:v>56.29</c:v>
                </c:pt>
                <c:pt idx="1">
                  <c:v>60.62</c:v>
                </c:pt>
                <c:pt idx="2">
                  <c:v>64.22</c:v>
                </c:pt>
                <c:pt idx="3">
                  <c:v>68.510000000000005</c:v>
                </c:pt>
                <c:pt idx="4">
                  <c:v>68.48</c:v>
                </c:pt>
                <c:pt idx="5" formatCode="0.00">
                  <c:v>72.599999999999994</c:v>
                </c:pt>
                <c:pt idx="6" formatCode="0.00">
                  <c:v>78.08</c:v>
                </c:pt>
                <c:pt idx="7" formatCode="0.00">
                  <c:v>72.81</c:v>
                </c:pt>
                <c:pt idx="8" formatCode="0.00">
                  <c:v>79.260000000000005</c:v>
                </c:pt>
                <c:pt idx="9" formatCode="0.00">
                  <c:v>85.27</c:v>
                </c:pt>
                <c:pt idx="10" formatCode="0.00">
                  <c:v>95.28</c:v>
                </c:pt>
                <c:pt idx="11" formatCode="0.00">
                  <c:v>95.04</c:v>
                </c:pt>
              </c:numCache>
            </c:numRef>
          </c:val>
          <c:smooth val="0"/>
        </c:ser>
        <c:ser>
          <c:idx val="4"/>
          <c:order val="3"/>
          <c:tx>
            <c:v>2008</c:v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strRef>
              <c:f>Prices!$H$3:$S$3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Prices!$H$8:$S$8</c:f>
              <c:numCache>
                <c:formatCode>0.00</c:formatCode>
                <c:ptCount val="12"/>
                <c:pt idx="0">
                  <c:v>95.38</c:v>
                </c:pt>
                <c:pt idx="1">
                  <c:v>98.17</c:v>
                </c:pt>
                <c:pt idx="2">
                  <c:v>107.05</c:v>
                </c:pt>
                <c:pt idx="3">
                  <c:v>114.8</c:v>
                </c:pt>
                <c:pt idx="4">
                  <c:v>128.47</c:v>
                </c:pt>
                <c:pt idx="5">
                  <c:v>137.37</c:v>
                </c:pt>
                <c:pt idx="6">
                  <c:v>136.69999999999999</c:v>
                </c:pt>
                <c:pt idx="7">
                  <c:v>119</c:v>
                </c:pt>
                <c:pt idx="8">
                  <c:v>107.35</c:v>
                </c:pt>
                <c:pt idx="9">
                  <c:v>78.2</c:v>
                </c:pt>
                <c:pt idx="10">
                  <c:v>55.08</c:v>
                </c:pt>
                <c:pt idx="11">
                  <c:v>42.51</c:v>
                </c:pt>
              </c:numCache>
            </c:numRef>
          </c:val>
          <c:smooth val="0"/>
        </c:ser>
        <c:ser>
          <c:idx val="5"/>
          <c:order val="4"/>
          <c:tx>
            <c:v>2009</c:v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Prices!$H$3:$S$3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Prices!$H$9:$S$9</c:f>
              <c:numCache>
                <c:formatCode>0.00</c:formatCode>
                <c:ptCount val="12"/>
                <c:pt idx="0">
                  <c:v>45.67</c:v>
                </c:pt>
                <c:pt idx="1">
                  <c:v>45.18</c:v>
                </c:pt>
                <c:pt idx="2">
                  <c:v>49.26</c:v>
                </c:pt>
                <c:pt idx="3">
                  <c:v>51.75</c:v>
                </c:pt>
                <c:pt idx="4">
                  <c:v>59.98</c:v>
                </c:pt>
                <c:pt idx="5">
                  <c:v>70.59</c:v>
                </c:pt>
                <c:pt idx="6">
                  <c:v>66.430000000000007</c:v>
                </c:pt>
                <c:pt idx="7">
                  <c:v>74.010000000000005</c:v>
                </c:pt>
                <c:pt idx="8">
                  <c:v>69.83</c:v>
                </c:pt>
                <c:pt idx="9">
                  <c:v>75.739999999999995</c:v>
                </c:pt>
                <c:pt idx="10">
                  <c:v>79.08</c:v>
                </c:pt>
                <c:pt idx="11">
                  <c:v>76.709999999999994</c:v>
                </c:pt>
              </c:numCache>
            </c:numRef>
          </c:val>
          <c:smooth val="0"/>
        </c:ser>
        <c:ser>
          <c:idx val="0"/>
          <c:order val="5"/>
          <c:tx>
            <c:v>2010</c:v>
          </c:tx>
          <c:spPr>
            <a:ln w="12700" cap="rnd">
              <a:solidFill>
                <a:schemeClr val="accent4">
                  <a:lumMod val="75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4">
                  <a:lumMod val="75000"/>
                </a:schemeClr>
              </a:solidFill>
              <a:ln>
                <a:solidFill>
                  <a:srgbClr val="8064A2">
                    <a:lumMod val="75000"/>
                  </a:srgbClr>
                </a:solidFill>
              </a:ln>
            </c:spPr>
          </c:marker>
          <c:cat>
            <c:strRef>
              <c:f>Prices!$H$3:$S$3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Prices!$H$10:$S$10</c:f>
              <c:numCache>
                <c:formatCode>0.00</c:formatCode>
                <c:ptCount val="12"/>
                <c:pt idx="0">
                  <c:v>79.650000000000006</c:v>
                </c:pt>
                <c:pt idx="1">
                  <c:v>76.64</c:v>
                </c:pt>
                <c:pt idx="2">
                  <c:v>81.61</c:v>
                </c:pt>
                <c:pt idx="3">
                  <c:v>87.44</c:v>
                </c:pt>
                <c:pt idx="4">
                  <c:v>79.319999999999993</c:v>
                </c:pt>
                <c:pt idx="5">
                  <c:v>78.5</c:v>
                </c:pt>
                <c:pt idx="6">
                  <c:v>78.430000000000007</c:v>
                </c:pt>
                <c:pt idx="7">
                  <c:v>78.88</c:v>
                </c:pt>
                <c:pt idx="8">
                  <c:v>79.349999999999994</c:v>
                </c:pt>
                <c:pt idx="9">
                  <c:v>84.6</c:v>
                </c:pt>
                <c:pt idx="10">
                  <c:v>87.63</c:v>
                </c:pt>
                <c:pt idx="11">
                  <c:v>93.74</c:v>
                </c:pt>
              </c:numCache>
            </c:numRef>
          </c:val>
          <c:smooth val="0"/>
        </c:ser>
        <c:ser>
          <c:idx val="6"/>
          <c:order val="6"/>
          <c:tx>
            <c:v>2011</c:v>
          </c:tx>
          <c:spPr>
            <a:ln w="12700">
              <a:solidFill>
                <a:schemeClr val="tx1">
                  <a:lumMod val="65000"/>
                  <a:lumOff val="35000"/>
                </a:schemeClr>
              </a:solidFill>
            </a:ln>
          </c:spPr>
          <c:marker>
            <c:symbol val="square"/>
            <c:size val="5"/>
            <c:spPr>
              <a:solidFill>
                <a:schemeClr val="tx1">
                  <a:lumMod val="65000"/>
                  <a:lumOff val="35000"/>
                </a:schemeClr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</c:spPr>
          </c:marker>
          <c:cat>
            <c:strRef>
              <c:f>Prices!$H$3:$S$3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Prices!$H$11:$S$11</c:f>
              <c:numCache>
                <c:formatCode>0.00</c:formatCode>
                <c:ptCount val="12"/>
                <c:pt idx="0">
                  <c:v>97.26</c:v>
                </c:pt>
                <c:pt idx="1">
                  <c:v>105.95</c:v>
                </c:pt>
                <c:pt idx="2">
                  <c:v>117.25</c:v>
                </c:pt>
                <c:pt idx="3">
                  <c:v>125.72</c:v>
                </c:pt>
                <c:pt idx="4">
                  <c:v>116.01</c:v>
                </c:pt>
                <c:pt idx="5">
                  <c:v>113.12</c:v>
                </c:pt>
                <c:pt idx="6">
                  <c:v>116.56</c:v>
                </c:pt>
                <c:pt idx="7">
                  <c:v>110.49</c:v>
                </c:pt>
                <c:pt idx="8">
                  <c:v>113.68</c:v>
                </c:pt>
                <c:pt idx="9">
                  <c:v>111.75</c:v>
                </c:pt>
                <c:pt idx="10">
                  <c:v>112.07</c:v>
                </c:pt>
                <c:pt idx="11">
                  <c:v>108.85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Prices!$G$12</c:f>
              <c:strCache>
                <c:ptCount val="1"/>
                <c:pt idx="0">
                  <c:v>2012</c:v>
                </c:pt>
              </c:strCache>
            </c:strRef>
          </c:tx>
          <c:spPr>
            <a:ln w="12700" cap="rnd">
              <a:solidFill>
                <a:srgbClr val="FF0000"/>
              </a:solidFill>
            </a:ln>
            <a:effectLst/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  <a:effectLst/>
            </c:spPr>
          </c:marker>
          <c:cat>
            <c:strRef>
              <c:f>Prices!$H$3:$S$3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Prices!$H$12:$S$12</c:f>
              <c:numCache>
                <c:formatCode>0.00</c:formatCode>
                <c:ptCount val="12"/>
                <c:pt idx="0">
                  <c:v>112.3</c:v>
                </c:pt>
                <c:pt idx="1">
                  <c:v>121.41</c:v>
                </c:pt>
                <c:pt idx="2">
                  <c:v>128.12</c:v>
                </c:pt>
                <c:pt idx="3">
                  <c:v>122.67</c:v>
                </c:pt>
                <c:pt idx="4">
                  <c:v>108.92</c:v>
                </c:pt>
                <c:pt idx="5">
                  <c:v>95.4</c:v>
                </c:pt>
                <c:pt idx="6">
                  <c:v>103.45</c:v>
                </c:pt>
                <c:pt idx="7">
                  <c:v>111.56</c:v>
                </c:pt>
                <c:pt idx="8">
                  <c:v>112.96</c:v>
                </c:pt>
                <c:pt idx="9">
                  <c:v>109.14</c:v>
                </c:pt>
                <c:pt idx="10">
                  <c:v>108.21</c:v>
                </c:pt>
                <c:pt idx="11">
                  <c:v>110.17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Prices!$G$13</c:f>
              <c:strCache>
                <c:ptCount val="1"/>
                <c:pt idx="0">
                  <c:v>2013</c:v>
                </c:pt>
              </c:strCache>
            </c:strRef>
          </c:tx>
          <c:spPr>
            <a:ln w="12700">
              <a:solidFill>
                <a:schemeClr val="accent5">
                  <a:lumMod val="60000"/>
                  <a:lumOff val="4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>
                <a:solidFill>
                  <a:schemeClr val="accent5">
                    <a:lumMod val="60000"/>
                    <a:lumOff val="40000"/>
                  </a:schemeClr>
                </a:solidFill>
              </a:ln>
            </c:spPr>
          </c:marker>
          <c:cat>
            <c:strRef>
              <c:f>Prices!$H$3:$S$3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Prices!$H$13:$S$13</c:f>
              <c:numCache>
                <c:formatCode>General</c:formatCode>
                <c:ptCount val="12"/>
                <c:pt idx="0">
                  <c:v>112.7</c:v>
                </c:pt>
                <c:pt idx="1">
                  <c:v>116.42</c:v>
                </c:pt>
                <c:pt idx="2">
                  <c:v>113.28</c:v>
                </c:pt>
                <c:pt idx="3" formatCode="0.00">
                  <c:v>105.6</c:v>
                </c:pt>
                <c:pt idx="4" formatCode="0.00">
                  <c:v>104.09</c:v>
                </c:pt>
                <c:pt idx="5" formatCode="0.00">
                  <c:v>104.22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393344"/>
        <c:axId val="122394880"/>
      </c:lineChart>
      <c:catAx>
        <c:axId val="122393344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23948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23948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\$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2393344"/>
        <c:crosses val="autoZero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2444678609062171"/>
          <c:y val="0.95298542548189935"/>
          <c:w val="0.68980637167456282"/>
          <c:h val="3.135346445587108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Gas Royalty by Disposition Month</a:t>
            </a:r>
          </a:p>
        </c:rich>
      </c:tx>
      <c:layout>
        <c:manualLayout>
          <c:xMode val="edge"/>
          <c:yMode val="edge"/>
          <c:x val="0.36037934668071658"/>
          <c:y val="1.974612129760241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642781875658602"/>
          <c:y val="0.10578279266572639"/>
          <c:w val="0.88198103266596461"/>
          <c:h val="0.72637517630465465"/>
        </c:manualLayout>
      </c:layout>
      <c:lineChart>
        <c:grouping val="standard"/>
        <c:varyColors val="0"/>
        <c:ser>
          <c:idx val="0"/>
          <c:order val="0"/>
          <c:tx>
            <c:strRef>
              <c:f>'Disposition Month'!$M$148</c:f>
              <c:strCache>
                <c:ptCount val="1"/>
                <c:pt idx="0">
                  <c:v>2004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'Disposition Month'!$N$147:$Y$147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Month'!$N$148:$Y$148</c:f>
              <c:numCache>
                <c:formatCode>General</c:formatCode>
                <c:ptCount val="12"/>
                <c:pt idx="0">
                  <c:v>25026564.670000002</c:v>
                </c:pt>
                <c:pt idx="1">
                  <c:v>21585347.949999999</c:v>
                </c:pt>
                <c:pt idx="2">
                  <c:v>21267116.850000001</c:v>
                </c:pt>
                <c:pt idx="3">
                  <c:v>22059411.460000001</c:v>
                </c:pt>
                <c:pt idx="4">
                  <c:v>24072272.370000001</c:v>
                </c:pt>
                <c:pt idx="5">
                  <c:v>25893229.260000002</c:v>
                </c:pt>
                <c:pt idx="6">
                  <c:v>25134078.469999999</c:v>
                </c:pt>
                <c:pt idx="7">
                  <c:v>23466972.039999999</c:v>
                </c:pt>
                <c:pt idx="8">
                  <c:v>16153172.890000001</c:v>
                </c:pt>
                <c:pt idx="9">
                  <c:v>20793803.739999998</c:v>
                </c:pt>
                <c:pt idx="10">
                  <c:v>24202766.120000001</c:v>
                </c:pt>
                <c:pt idx="11">
                  <c:v>25013589.309999999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'Disposition Month'!$M$149</c:f>
              <c:strCache>
                <c:ptCount val="1"/>
                <c:pt idx="0">
                  <c:v>2005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'Disposition Month'!$N$147:$Y$147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Month'!$N$149:$Y$149</c:f>
              <c:numCache>
                <c:formatCode>General</c:formatCode>
                <c:ptCount val="12"/>
                <c:pt idx="0">
                  <c:v>21680517.460000001</c:v>
                </c:pt>
                <c:pt idx="1">
                  <c:v>20010142.52</c:v>
                </c:pt>
                <c:pt idx="2">
                  <c:v>23567057.530000001</c:v>
                </c:pt>
                <c:pt idx="3">
                  <c:v>24959562.719999999</c:v>
                </c:pt>
                <c:pt idx="4">
                  <c:v>24016276.469999999</c:v>
                </c:pt>
                <c:pt idx="5">
                  <c:v>22138347.16</c:v>
                </c:pt>
                <c:pt idx="6">
                  <c:v>23683088.670000002</c:v>
                </c:pt>
                <c:pt idx="7">
                  <c:v>25134690.23</c:v>
                </c:pt>
                <c:pt idx="8">
                  <c:v>15200890.9</c:v>
                </c:pt>
                <c:pt idx="9">
                  <c:v>20190932.620000001</c:v>
                </c:pt>
                <c:pt idx="10">
                  <c:v>25615802.91</c:v>
                </c:pt>
                <c:pt idx="11">
                  <c:v>32413034.550000001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'Disposition Month'!$M$150</c:f>
              <c:strCache>
                <c:ptCount val="1"/>
                <c:pt idx="0">
                  <c:v>2006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cat>
            <c:strRef>
              <c:f>'Disposition Month'!$N$147:$Y$147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Month'!$N$150:$Y$150</c:f>
              <c:numCache>
                <c:formatCode>General</c:formatCode>
                <c:ptCount val="12"/>
                <c:pt idx="0">
                  <c:v>30831575.289999999</c:v>
                </c:pt>
                <c:pt idx="1">
                  <c:v>23712202.309999999</c:v>
                </c:pt>
                <c:pt idx="2">
                  <c:v>22854698.239999998</c:v>
                </c:pt>
                <c:pt idx="3">
                  <c:v>23167347.039999999</c:v>
                </c:pt>
                <c:pt idx="4">
                  <c:v>23889302.260000002</c:v>
                </c:pt>
                <c:pt idx="5">
                  <c:v>22603840.510000002</c:v>
                </c:pt>
                <c:pt idx="6">
                  <c:v>22506408.27</c:v>
                </c:pt>
                <c:pt idx="7">
                  <c:v>26214681.859999999</c:v>
                </c:pt>
                <c:pt idx="8">
                  <c:v>20742492.050000001</c:v>
                </c:pt>
                <c:pt idx="9">
                  <c:v>17117785.859999999</c:v>
                </c:pt>
                <c:pt idx="10">
                  <c:v>24839416.489999998</c:v>
                </c:pt>
                <c:pt idx="11">
                  <c:v>26266139.77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'Disposition Month'!$M$151</c:f>
              <c:strCache>
                <c:ptCount val="1"/>
                <c:pt idx="0">
                  <c:v>2007</c:v>
                </c:pt>
              </c:strCache>
            </c:strRef>
          </c:tx>
          <c:spPr>
            <a:ln w="12700">
              <a:solidFill>
                <a:srgbClr val="339966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'Disposition Month'!$N$147:$Y$147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Month'!$N$151:$Y$151</c:f>
              <c:numCache>
                <c:formatCode>General</c:formatCode>
                <c:ptCount val="12"/>
                <c:pt idx="0">
                  <c:v>20960326.329999998</c:v>
                </c:pt>
                <c:pt idx="1">
                  <c:v>24034082.199999999</c:v>
                </c:pt>
                <c:pt idx="2">
                  <c:v>27862427.289999999</c:v>
                </c:pt>
                <c:pt idx="3">
                  <c:v>27273585.43</c:v>
                </c:pt>
                <c:pt idx="4">
                  <c:v>29913047.129999999</c:v>
                </c:pt>
                <c:pt idx="5">
                  <c:v>28088096.920000002</c:v>
                </c:pt>
                <c:pt idx="6">
                  <c:v>25094872.699999999</c:v>
                </c:pt>
                <c:pt idx="7">
                  <c:v>22279592.559999999</c:v>
                </c:pt>
                <c:pt idx="8">
                  <c:v>20615150.760000002</c:v>
                </c:pt>
                <c:pt idx="9">
                  <c:v>24860753.02</c:v>
                </c:pt>
                <c:pt idx="10">
                  <c:v>26383796.84</c:v>
                </c:pt>
                <c:pt idx="11">
                  <c:v>28234749.969999999</c:v>
                </c:pt>
              </c:numCache>
            </c:numRef>
          </c:val>
          <c:smooth val="0"/>
        </c:ser>
        <c:ser>
          <c:idx val="4"/>
          <c:order val="4"/>
          <c:tx>
            <c:v>2008</c:v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strRef>
              <c:f>'Disposition Month'!$N$147:$Y$147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Month'!$N$152:$Y$152</c:f>
              <c:numCache>
                <c:formatCode>General</c:formatCode>
                <c:ptCount val="12"/>
                <c:pt idx="0">
                  <c:v>29486848.949999999</c:v>
                </c:pt>
                <c:pt idx="1">
                  <c:v>30369685.82</c:v>
                </c:pt>
                <c:pt idx="2">
                  <c:v>36142467.920000002</c:v>
                </c:pt>
                <c:pt idx="3">
                  <c:v>37486383.810000002</c:v>
                </c:pt>
                <c:pt idx="4">
                  <c:v>50872287.869999997</c:v>
                </c:pt>
                <c:pt idx="5">
                  <c:v>56143404.909999996</c:v>
                </c:pt>
                <c:pt idx="6">
                  <c:v>58049945.969999999</c:v>
                </c:pt>
                <c:pt idx="7">
                  <c:v>38127222.100000001</c:v>
                </c:pt>
                <c:pt idx="8">
                  <c:v>13595360.65</c:v>
                </c:pt>
                <c:pt idx="9">
                  <c:v>24541823.379999999</c:v>
                </c:pt>
                <c:pt idx="10">
                  <c:v>25653193.649999999</c:v>
                </c:pt>
                <c:pt idx="11">
                  <c:v>19967337.449999999</c:v>
                </c:pt>
              </c:numCache>
            </c:numRef>
          </c:val>
          <c:smooth val="0"/>
        </c:ser>
        <c:ser>
          <c:idx val="5"/>
          <c:order val="5"/>
          <c:tx>
            <c:v>2009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'Disposition Month'!$N$147:$Y$147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Month'!$N$153:$Y$153</c:f>
              <c:numCache>
                <c:formatCode>General</c:formatCode>
                <c:ptCount val="12"/>
                <c:pt idx="0">
                  <c:v>19332907.969999999</c:v>
                </c:pt>
                <c:pt idx="1">
                  <c:v>14750939.99</c:v>
                </c:pt>
                <c:pt idx="2">
                  <c:v>13691776.34</c:v>
                </c:pt>
                <c:pt idx="3">
                  <c:v>12154572.800000001</c:v>
                </c:pt>
                <c:pt idx="4">
                  <c:v>13047029.109999999</c:v>
                </c:pt>
                <c:pt idx="5">
                  <c:v>12341953.789999999</c:v>
                </c:pt>
                <c:pt idx="6">
                  <c:v>11774677.17</c:v>
                </c:pt>
                <c:pt idx="7">
                  <c:v>10645919.74</c:v>
                </c:pt>
                <c:pt idx="8">
                  <c:v>8762438.9499999993</c:v>
                </c:pt>
                <c:pt idx="9">
                  <c:v>12459295.060000001</c:v>
                </c:pt>
                <c:pt idx="10">
                  <c:v>11704226.460000001</c:v>
                </c:pt>
                <c:pt idx="11">
                  <c:v>15248798.5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'Disposition Month'!$M$154</c:f>
              <c:strCache>
                <c:ptCount val="1"/>
                <c:pt idx="0">
                  <c:v>2010</c:v>
                </c:pt>
              </c:strCache>
            </c:strRef>
          </c:tx>
          <c:spPr>
            <a:ln w="12700">
              <a:solidFill>
                <a:srgbClr val="8064A2">
                  <a:lumMod val="75000"/>
                </a:srgbClr>
              </a:solidFill>
            </a:ln>
          </c:spPr>
          <c:marker>
            <c:symbol val="square"/>
            <c:size val="5"/>
            <c:spPr>
              <a:solidFill>
                <a:srgbClr val="8064A2">
                  <a:lumMod val="75000"/>
                </a:srgbClr>
              </a:solidFill>
              <a:ln>
                <a:solidFill>
                  <a:srgbClr val="8064A2">
                    <a:lumMod val="75000"/>
                  </a:srgbClr>
                </a:solidFill>
              </a:ln>
            </c:spPr>
          </c:marker>
          <c:cat>
            <c:strRef>
              <c:f>'Disposition Month'!$N$147:$Y$147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Month'!$N$154:$Y$154</c:f>
              <c:numCache>
                <c:formatCode>General</c:formatCode>
                <c:ptCount val="12"/>
                <c:pt idx="0">
                  <c:v>17416512.289999999</c:v>
                </c:pt>
                <c:pt idx="1">
                  <c:v>14445585.58</c:v>
                </c:pt>
                <c:pt idx="2">
                  <c:v>11680814.41</c:v>
                </c:pt>
                <c:pt idx="3">
                  <c:v>12227539.380000001</c:v>
                </c:pt>
                <c:pt idx="4">
                  <c:v>12943412.800000001</c:v>
                </c:pt>
                <c:pt idx="5">
                  <c:v>14771601.67</c:v>
                </c:pt>
                <c:pt idx="6">
                  <c:v>16003140.359999999</c:v>
                </c:pt>
                <c:pt idx="7">
                  <c:v>14916857.109999999</c:v>
                </c:pt>
                <c:pt idx="8">
                  <c:v>11740803.939999999</c:v>
                </c:pt>
                <c:pt idx="9">
                  <c:v>11478846.869999999</c:v>
                </c:pt>
                <c:pt idx="10">
                  <c:v>10312402.939999999</c:v>
                </c:pt>
                <c:pt idx="11">
                  <c:v>14997903.199999999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'Disposition Month'!$M$155</c:f>
              <c:strCache>
                <c:ptCount val="1"/>
                <c:pt idx="0">
                  <c:v>2011</c:v>
                </c:pt>
              </c:strCache>
            </c:strRef>
          </c:tx>
          <c:spPr>
            <a:ln w="12700">
              <a:solidFill>
                <a:schemeClr val="accent5">
                  <a:lumMod val="40000"/>
                  <a:lumOff val="6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5">
                  <a:lumMod val="40000"/>
                  <a:lumOff val="60000"/>
                </a:schemeClr>
              </a:solidFill>
              <a:ln>
                <a:solidFill>
                  <a:srgbClr val="4BACC6">
                    <a:lumMod val="40000"/>
                    <a:lumOff val="60000"/>
                  </a:srgbClr>
                </a:solidFill>
              </a:ln>
            </c:spPr>
          </c:marker>
          <c:cat>
            <c:strRef>
              <c:f>'Disposition Month'!$N$147:$Y$147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Month'!$N$155:$Y$155</c:f>
              <c:numCache>
                <c:formatCode>General</c:formatCode>
                <c:ptCount val="12"/>
                <c:pt idx="0">
                  <c:v>15577265.029999999</c:v>
                </c:pt>
                <c:pt idx="1">
                  <c:v>13616253.220000001</c:v>
                </c:pt>
                <c:pt idx="2">
                  <c:v>15006253.23</c:v>
                </c:pt>
                <c:pt idx="3">
                  <c:v>15653055.66</c:v>
                </c:pt>
                <c:pt idx="4">
                  <c:v>15082220.220000001</c:v>
                </c:pt>
                <c:pt idx="5">
                  <c:v>15159874.08</c:v>
                </c:pt>
                <c:pt idx="6">
                  <c:v>15697285.07</c:v>
                </c:pt>
                <c:pt idx="7">
                  <c:v>15492099.08</c:v>
                </c:pt>
                <c:pt idx="8">
                  <c:v>13112127.810000001</c:v>
                </c:pt>
                <c:pt idx="9">
                  <c:v>13346949.439999999</c:v>
                </c:pt>
                <c:pt idx="10">
                  <c:v>11886989.65</c:v>
                </c:pt>
                <c:pt idx="11">
                  <c:v>12163610.550000001</c:v>
                </c:pt>
              </c:numCache>
            </c:numRef>
          </c:val>
          <c:smooth val="0"/>
        </c:ser>
        <c:ser>
          <c:idx val="8"/>
          <c:order val="8"/>
          <c:tx>
            <c:v>2012</c:v>
          </c:tx>
          <c:spPr>
            <a:ln w="12700">
              <a:solidFill>
                <a:schemeClr val="tx1">
                  <a:lumMod val="85000"/>
                  <a:lumOff val="15000"/>
                </a:schemeClr>
              </a:solidFill>
            </a:ln>
          </c:spPr>
          <c:marker>
            <c:symbol val="square"/>
            <c:size val="5"/>
            <c:spPr>
              <a:solidFill>
                <a:schemeClr val="tx1">
                  <a:lumMod val="85000"/>
                  <a:lumOff val="15000"/>
                </a:schemeClr>
              </a:solidFill>
              <a:ln cap="rnd"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</c:marker>
          <c:cat>
            <c:strRef>
              <c:f>'Disposition Month'!$N$147:$Y$147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Month'!$N$156:$Y$156</c:f>
              <c:numCache>
                <c:formatCode>General</c:formatCode>
                <c:ptCount val="12"/>
                <c:pt idx="0">
                  <c:v>10349119.039999999</c:v>
                </c:pt>
                <c:pt idx="1">
                  <c:v>8806283.3300000001</c:v>
                </c:pt>
                <c:pt idx="2">
                  <c:v>8323438.9100000001</c:v>
                </c:pt>
                <c:pt idx="3">
                  <c:v>7161835.1600000001</c:v>
                </c:pt>
                <c:pt idx="4">
                  <c:v>8026165.4100000001</c:v>
                </c:pt>
                <c:pt idx="5">
                  <c:v>8410073.25</c:v>
                </c:pt>
                <c:pt idx="6">
                  <c:v>10536723.41</c:v>
                </c:pt>
                <c:pt idx="7">
                  <c:v>9262639.1099999994</c:v>
                </c:pt>
                <c:pt idx="8">
                  <c:v>9230172.4000000004</c:v>
                </c:pt>
                <c:pt idx="9">
                  <c:v>12085486.890000001</c:v>
                </c:pt>
                <c:pt idx="10">
                  <c:v>13495775.609999999</c:v>
                </c:pt>
                <c:pt idx="11">
                  <c:v>13994193.93</c:v>
                </c:pt>
              </c:numCache>
            </c:numRef>
          </c:val>
          <c:smooth val="0"/>
        </c:ser>
        <c:ser>
          <c:idx val="9"/>
          <c:order val="9"/>
          <c:tx>
            <c:v>2013</c:v>
          </c:tx>
          <c:spPr>
            <a:ln w="12700">
              <a:solidFill>
                <a:schemeClr val="accent4">
                  <a:lumMod val="60000"/>
                  <a:lumOff val="4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solidFill>
                  <a:schemeClr val="accent4">
                    <a:lumMod val="60000"/>
                    <a:lumOff val="40000"/>
                  </a:schemeClr>
                </a:solidFill>
              </a:ln>
            </c:spPr>
          </c:marker>
          <c:cat>
            <c:strRef>
              <c:f>'Disposition Month'!$N$147:$Y$147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Month'!$N$157:$Y$157</c:f>
              <c:numCache>
                <c:formatCode>General</c:formatCode>
                <c:ptCount val="12"/>
                <c:pt idx="0">
                  <c:v>12082508.49</c:v>
                </c:pt>
                <c:pt idx="1">
                  <c:v>11095235.789999999</c:v>
                </c:pt>
                <c:pt idx="2">
                  <c:v>13931032.01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4555520"/>
        <c:axId val="154557440"/>
      </c:lineChart>
      <c:catAx>
        <c:axId val="154555520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45574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45574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\$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4555520"/>
        <c:crosses val="autoZero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7456972251492844"/>
          <c:y val="0.96050775740479744"/>
          <c:w val="0.76645154866705945"/>
          <c:h val="3.135346445587108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Gas Volume by Disposition Month</a:t>
            </a:r>
          </a:p>
        </c:rich>
      </c:tx>
      <c:layout>
        <c:manualLayout>
          <c:xMode val="edge"/>
          <c:yMode val="edge"/>
          <c:x val="0.36037934668071658"/>
          <c:y val="1.974612129760241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696522655426769"/>
          <c:y val="0.11142454160789844"/>
          <c:w val="0.87249736564805069"/>
          <c:h val="0.72637517630465465"/>
        </c:manualLayout>
      </c:layout>
      <c:lineChart>
        <c:grouping val="standard"/>
        <c:varyColors val="0"/>
        <c:ser>
          <c:idx val="0"/>
          <c:order val="0"/>
          <c:tx>
            <c:strRef>
              <c:f>'Disposition Month'!$M$162</c:f>
              <c:strCache>
                <c:ptCount val="1"/>
                <c:pt idx="0">
                  <c:v>2004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'Disposition Month'!$N$161:$Y$161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Month'!$N$162:$Y$162</c:f>
              <c:numCache>
                <c:formatCode>General</c:formatCode>
                <c:ptCount val="12"/>
                <c:pt idx="0">
                  <c:v>4116851.7030502702</c:v>
                </c:pt>
                <c:pt idx="1">
                  <c:v>3751396.37493467</c:v>
                </c:pt>
                <c:pt idx="2">
                  <c:v>3712684.6945070298</c:v>
                </c:pt>
                <c:pt idx="3">
                  <c:v>4034822.4873587298</c:v>
                </c:pt>
                <c:pt idx="4">
                  <c:v>3916088.2692239801</c:v>
                </c:pt>
                <c:pt idx="5">
                  <c:v>3969900.01426845</c:v>
                </c:pt>
                <c:pt idx="6">
                  <c:v>4113654.6443410199</c:v>
                </c:pt>
                <c:pt idx="7">
                  <c:v>4039039.5325718001</c:v>
                </c:pt>
                <c:pt idx="8">
                  <c:v>3203047.0171899502</c:v>
                </c:pt>
                <c:pt idx="9">
                  <c:v>3557609.2439597002</c:v>
                </c:pt>
                <c:pt idx="10">
                  <c:v>3549434.2037618798</c:v>
                </c:pt>
                <c:pt idx="11">
                  <c:v>3331205.5307657998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'Disposition Month'!$M$163</c:f>
              <c:strCache>
                <c:ptCount val="1"/>
                <c:pt idx="0">
                  <c:v>2005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'Disposition Month'!$N$161:$Y$161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Month'!$N$163:$Y$163</c:f>
              <c:numCache>
                <c:formatCode>General</c:formatCode>
                <c:ptCount val="12"/>
                <c:pt idx="0">
                  <c:v>3572292.7624133099</c:v>
                </c:pt>
                <c:pt idx="1">
                  <c:v>3179408.8827136802</c:v>
                </c:pt>
                <c:pt idx="2">
                  <c:v>3524675.37415754</c:v>
                </c:pt>
                <c:pt idx="3">
                  <c:v>3373989.9785241601</c:v>
                </c:pt>
                <c:pt idx="4">
                  <c:v>3512440.4707236402</c:v>
                </c:pt>
                <c:pt idx="5">
                  <c:v>3396830.1709777699</c:v>
                </c:pt>
                <c:pt idx="6">
                  <c:v>3326464.2786851898</c:v>
                </c:pt>
                <c:pt idx="7">
                  <c:v>2962636.152516</c:v>
                </c:pt>
                <c:pt idx="8">
                  <c:v>1299470.4760853499</c:v>
                </c:pt>
                <c:pt idx="9">
                  <c:v>1403319.12839957</c:v>
                </c:pt>
                <c:pt idx="10">
                  <c:v>2238950.7427524198</c:v>
                </c:pt>
                <c:pt idx="11">
                  <c:v>2696394.9614425902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'Disposition Month'!$M$164</c:f>
              <c:strCache>
                <c:ptCount val="1"/>
                <c:pt idx="0">
                  <c:v>2006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cat>
            <c:strRef>
              <c:f>'Disposition Month'!$N$161:$Y$161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Month'!$N$164:$Y$164</c:f>
              <c:numCache>
                <c:formatCode>General</c:formatCode>
                <c:ptCount val="12"/>
                <c:pt idx="0">
                  <c:v>2903605.4539078199</c:v>
                </c:pt>
                <c:pt idx="1">
                  <c:v>2893564.0590993399</c:v>
                </c:pt>
                <c:pt idx="2">
                  <c:v>3195937.85636565</c:v>
                </c:pt>
                <c:pt idx="3">
                  <c:v>3179013.8634480401</c:v>
                </c:pt>
                <c:pt idx="4">
                  <c:v>3441908.5052839699</c:v>
                </c:pt>
                <c:pt idx="5">
                  <c:v>3675130.0271896902</c:v>
                </c:pt>
                <c:pt idx="6">
                  <c:v>3681560.89367529</c:v>
                </c:pt>
                <c:pt idx="7">
                  <c:v>3612949.7915254999</c:v>
                </c:pt>
                <c:pt idx="8">
                  <c:v>3543892.0726676499</c:v>
                </c:pt>
                <c:pt idx="9">
                  <c:v>3570670.6822408698</c:v>
                </c:pt>
                <c:pt idx="10">
                  <c:v>3416427.34441827</c:v>
                </c:pt>
                <c:pt idx="11">
                  <c:v>3467063.68521418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'Disposition Month'!$M$165</c:f>
              <c:strCache>
                <c:ptCount val="1"/>
                <c:pt idx="0">
                  <c:v>2007</c:v>
                </c:pt>
              </c:strCache>
            </c:strRef>
          </c:tx>
          <c:spPr>
            <a:ln w="12700">
              <a:solidFill>
                <a:srgbClr val="339966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'Disposition Month'!$N$161:$Y$161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Month'!$N$165:$Y$165</c:f>
              <c:numCache>
                <c:formatCode>General</c:formatCode>
                <c:ptCount val="12"/>
                <c:pt idx="0">
                  <c:v>3431417.7115227999</c:v>
                </c:pt>
                <c:pt idx="1">
                  <c:v>3187283.0760072102</c:v>
                </c:pt>
                <c:pt idx="2">
                  <c:v>3758706.9102976499</c:v>
                </c:pt>
                <c:pt idx="3">
                  <c:v>3532409.0062794499</c:v>
                </c:pt>
                <c:pt idx="4">
                  <c:v>3847360.6544289798</c:v>
                </c:pt>
                <c:pt idx="5">
                  <c:v>3801646.8529513599</c:v>
                </c:pt>
                <c:pt idx="6">
                  <c:v>3781746.6914056502</c:v>
                </c:pt>
                <c:pt idx="7">
                  <c:v>3496860.8815262401</c:v>
                </c:pt>
                <c:pt idx="8">
                  <c:v>3473362.6859711502</c:v>
                </c:pt>
                <c:pt idx="9">
                  <c:v>3833954.5812043999</c:v>
                </c:pt>
                <c:pt idx="10">
                  <c:v>3398892.1835635598</c:v>
                </c:pt>
                <c:pt idx="11">
                  <c:v>3696247.7049747999</c:v>
                </c:pt>
              </c:numCache>
            </c:numRef>
          </c:val>
          <c:smooth val="0"/>
        </c:ser>
        <c:ser>
          <c:idx val="4"/>
          <c:order val="4"/>
          <c:tx>
            <c:v>2008</c:v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strRef>
              <c:f>'Disposition Month'!$N$161:$Y$161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Month'!$N$166:$Y$166</c:f>
              <c:numCache>
                <c:formatCode>General</c:formatCode>
                <c:ptCount val="12"/>
                <c:pt idx="0">
                  <c:v>3730716.59485282</c:v>
                </c:pt>
                <c:pt idx="1">
                  <c:v>3481908.9951343099</c:v>
                </c:pt>
                <c:pt idx="2">
                  <c:v>3754457.7083301698</c:v>
                </c:pt>
                <c:pt idx="3">
                  <c:v>3601038.3554089</c:v>
                </c:pt>
                <c:pt idx="4">
                  <c:v>4320099.2010811502</c:v>
                </c:pt>
                <c:pt idx="5">
                  <c:v>4358968.2792846598</c:v>
                </c:pt>
                <c:pt idx="6">
                  <c:v>4639414.5826604404</c:v>
                </c:pt>
                <c:pt idx="7">
                  <c:v>4254048.2048297198</c:v>
                </c:pt>
                <c:pt idx="8">
                  <c:v>1642121.1776660201</c:v>
                </c:pt>
                <c:pt idx="9">
                  <c:v>3450697.9705383801</c:v>
                </c:pt>
                <c:pt idx="10">
                  <c:v>3823545.4159350898</c:v>
                </c:pt>
                <c:pt idx="11">
                  <c:v>3184282.9857755699</c:v>
                </c:pt>
              </c:numCache>
            </c:numRef>
          </c:val>
          <c:smooth val="0"/>
        </c:ser>
        <c:ser>
          <c:idx val="5"/>
          <c:order val="5"/>
          <c:tx>
            <c:v>2009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'Disposition Month'!$N$161:$Y$161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Month'!$N$167:$Y$167</c:f>
              <c:numCache>
                <c:formatCode>General</c:formatCode>
                <c:ptCount val="12"/>
                <c:pt idx="0">
                  <c:v>3438444.2367176502</c:v>
                </c:pt>
                <c:pt idx="1">
                  <c:v>3579269.6434981502</c:v>
                </c:pt>
                <c:pt idx="2">
                  <c:v>3520944.6226184801</c:v>
                </c:pt>
                <c:pt idx="3">
                  <c:v>3511916.9513164898</c:v>
                </c:pt>
                <c:pt idx="4">
                  <c:v>3769963.5557009</c:v>
                </c:pt>
                <c:pt idx="5">
                  <c:v>3351008.7082273802</c:v>
                </c:pt>
                <c:pt idx="6">
                  <c:v>4357713.6781390402</c:v>
                </c:pt>
                <c:pt idx="7">
                  <c:v>3418958.5700597102</c:v>
                </c:pt>
                <c:pt idx="8">
                  <c:v>3143287.55374848</c:v>
                </c:pt>
                <c:pt idx="9">
                  <c:v>3296087.82257229</c:v>
                </c:pt>
                <c:pt idx="10">
                  <c:v>3062273.5011873702</c:v>
                </c:pt>
                <c:pt idx="11">
                  <c:v>3246835.2152069202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'Disposition Month'!$M$168</c:f>
              <c:strCache>
                <c:ptCount val="1"/>
                <c:pt idx="0">
                  <c:v>2010</c:v>
                </c:pt>
              </c:strCache>
            </c:strRef>
          </c:tx>
          <c:spPr>
            <a:ln w="12700">
              <a:solidFill>
                <a:srgbClr val="8064A2">
                  <a:lumMod val="75000"/>
                </a:srgbClr>
              </a:solidFill>
            </a:ln>
          </c:spPr>
          <c:marker>
            <c:symbol val="square"/>
            <c:size val="5"/>
            <c:spPr>
              <a:solidFill>
                <a:srgbClr val="8064A2">
                  <a:lumMod val="75000"/>
                </a:srgbClr>
              </a:solidFill>
              <a:ln>
                <a:solidFill>
                  <a:srgbClr val="8064A2">
                    <a:lumMod val="75000"/>
                  </a:srgbClr>
                </a:solidFill>
              </a:ln>
            </c:spPr>
          </c:marker>
          <c:cat>
            <c:strRef>
              <c:f>'Disposition Month'!$N$161:$Y$161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Month'!$N$168:$Y$168</c:f>
              <c:numCache>
                <c:formatCode>General</c:formatCode>
                <c:ptCount val="12"/>
                <c:pt idx="0">
                  <c:v>3115336.8299841601</c:v>
                </c:pt>
                <c:pt idx="1">
                  <c:v>2708913.57664982</c:v>
                </c:pt>
                <c:pt idx="2">
                  <c:v>2605553.97459262</c:v>
                </c:pt>
                <c:pt idx="3">
                  <c:v>3143186.0511894799</c:v>
                </c:pt>
                <c:pt idx="4">
                  <c:v>3114394.37594342</c:v>
                </c:pt>
                <c:pt idx="5">
                  <c:v>3226329.5154174599</c:v>
                </c:pt>
                <c:pt idx="6">
                  <c:v>3602823.9440898499</c:v>
                </c:pt>
                <c:pt idx="7">
                  <c:v>3298307.0757105099</c:v>
                </c:pt>
                <c:pt idx="8">
                  <c:v>3052148.96875931</c:v>
                </c:pt>
                <c:pt idx="9">
                  <c:v>3149569.1241347198</c:v>
                </c:pt>
                <c:pt idx="10">
                  <c:v>2902177.7397479499</c:v>
                </c:pt>
                <c:pt idx="11">
                  <c:v>3451879.8276299899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'Disposition Month'!$M$155</c:f>
              <c:strCache>
                <c:ptCount val="1"/>
                <c:pt idx="0">
                  <c:v>2011</c:v>
                </c:pt>
              </c:strCache>
            </c:strRef>
          </c:tx>
          <c:spPr>
            <a:ln w="12700">
              <a:solidFill>
                <a:schemeClr val="accent5">
                  <a:lumMod val="40000"/>
                  <a:lumOff val="6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5">
                  <a:lumMod val="40000"/>
                  <a:lumOff val="60000"/>
                </a:schemeClr>
              </a:solidFill>
              <a:ln>
                <a:solidFill>
                  <a:srgbClr val="4BACC6">
                    <a:lumMod val="40000"/>
                    <a:lumOff val="60000"/>
                  </a:srgbClr>
                </a:solidFill>
              </a:ln>
            </c:spPr>
          </c:marker>
          <c:cat>
            <c:strRef>
              <c:f>'Disposition Month'!$N$161:$Y$161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Month'!$N$169:$Y$169</c:f>
              <c:numCache>
                <c:formatCode>General</c:formatCode>
                <c:ptCount val="12"/>
                <c:pt idx="0">
                  <c:v>3447506.8513130699</c:v>
                </c:pt>
                <c:pt idx="1">
                  <c:v>3212005.7151645599</c:v>
                </c:pt>
                <c:pt idx="2">
                  <c:v>3737780.5372552299</c:v>
                </c:pt>
                <c:pt idx="3">
                  <c:v>3642437.5096353302</c:v>
                </c:pt>
                <c:pt idx="4">
                  <c:v>3454554.5322744702</c:v>
                </c:pt>
                <c:pt idx="5">
                  <c:v>3317490.2621634402</c:v>
                </c:pt>
                <c:pt idx="6">
                  <c:v>3494127.6611852599</c:v>
                </c:pt>
                <c:pt idx="7">
                  <c:v>3626007.06280838</c:v>
                </c:pt>
                <c:pt idx="8">
                  <c:v>3263967.2284998298</c:v>
                </c:pt>
                <c:pt idx="9">
                  <c:v>3630294.9788881601</c:v>
                </c:pt>
                <c:pt idx="10">
                  <c:v>3553286.1078838399</c:v>
                </c:pt>
                <c:pt idx="11">
                  <c:v>3689976.6955738598</c:v>
                </c:pt>
              </c:numCache>
            </c:numRef>
          </c:val>
          <c:smooth val="0"/>
        </c:ser>
        <c:ser>
          <c:idx val="8"/>
          <c:order val="8"/>
          <c:tx>
            <c:v>2012</c:v>
          </c:tx>
          <c:spPr>
            <a:ln w="12700">
              <a:solidFill>
                <a:schemeClr val="tx1">
                  <a:lumMod val="85000"/>
                  <a:lumOff val="15000"/>
                </a:schemeClr>
              </a:solidFill>
            </a:ln>
          </c:spPr>
          <c:marker>
            <c:symbol val="square"/>
            <c:size val="5"/>
            <c:spPr>
              <a:solidFill>
                <a:schemeClr val="tx1">
                  <a:lumMod val="85000"/>
                  <a:lumOff val="15000"/>
                </a:schemeClr>
              </a:solidFill>
              <a:ln cap="rnd"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</c:marker>
          <c:cat>
            <c:strRef>
              <c:f>'Disposition Month'!$N$161:$Y$161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Month'!$N$170:$Y$170</c:f>
              <c:numCache>
                <c:formatCode>General</c:formatCode>
                <c:ptCount val="12"/>
                <c:pt idx="0">
                  <c:v>3592119.1487577199</c:v>
                </c:pt>
                <c:pt idx="1">
                  <c:v>3351673.25611699</c:v>
                </c:pt>
                <c:pt idx="2">
                  <c:v>3639929.8586661802</c:v>
                </c:pt>
                <c:pt idx="3">
                  <c:v>3550978.0658413498</c:v>
                </c:pt>
                <c:pt idx="4">
                  <c:v>3587852.4095474002</c:v>
                </c:pt>
                <c:pt idx="5">
                  <c:v>3560354.5682585901</c:v>
                </c:pt>
                <c:pt idx="6">
                  <c:v>3734636.3559824098</c:v>
                </c:pt>
                <c:pt idx="7">
                  <c:v>3214115.8220626302</c:v>
                </c:pt>
                <c:pt idx="8">
                  <c:v>3447962.3434289098</c:v>
                </c:pt>
                <c:pt idx="9">
                  <c:v>3817609.1854235302</c:v>
                </c:pt>
                <c:pt idx="10">
                  <c:v>4001191.4286027201</c:v>
                </c:pt>
                <c:pt idx="11">
                  <c:v>4125258.87710824</c:v>
                </c:pt>
              </c:numCache>
            </c:numRef>
          </c:val>
          <c:smooth val="0"/>
        </c:ser>
        <c:ser>
          <c:idx val="9"/>
          <c:order val="9"/>
          <c:tx>
            <c:v>2013</c:v>
          </c:tx>
          <c:spPr>
            <a:ln w="12700">
              <a:solidFill>
                <a:schemeClr val="accent4">
                  <a:lumMod val="60000"/>
                  <a:lumOff val="4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solidFill>
                  <a:schemeClr val="accent4">
                    <a:lumMod val="60000"/>
                    <a:lumOff val="40000"/>
                  </a:schemeClr>
                </a:solidFill>
              </a:ln>
            </c:spPr>
          </c:marker>
          <c:cat>
            <c:strRef>
              <c:f>'Disposition Month'!$N$161:$Y$161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Month'!$N$171:$Y$171</c:f>
              <c:numCache>
                <c:formatCode>General</c:formatCode>
                <c:ptCount val="12"/>
                <c:pt idx="0">
                  <c:v>3871206.02352492</c:v>
                </c:pt>
                <c:pt idx="1">
                  <c:v>3511904.4455339601</c:v>
                </c:pt>
                <c:pt idx="2">
                  <c:v>3872581.8400188601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4723072"/>
        <c:axId val="154724992"/>
      </c:lineChart>
      <c:catAx>
        <c:axId val="15472307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47249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47249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MCF</a:t>
                </a:r>
              </a:p>
            </c:rich>
          </c:tx>
          <c:layout>
            <c:manualLayout>
              <c:xMode val="edge"/>
              <c:yMode val="edge"/>
              <c:x val="1.1591148577449938E-2"/>
              <c:y val="0.4485190409026798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4723072"/>
        <c:crosses val="autoZero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8370214260625276"/>
          <c:y val="0.96050775740479744"/>
          <c:w val="0.76645154866705945"/>
          <c:h val="3.135346445587108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7.bin"/></Relationships>
</file>

<file path=xl/chart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9.bin"/></Relationships>
</file>

<file path=xl/chart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21.bin"/></Relationships>
</file>

<file path=xl/chart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23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chart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chart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chart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0.bin"/></Relationships>
</file>

<file path=xl/chart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2.bin"/></Relationships>
</file>

<file path=xl/chart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4.bin"/></Relationships>
</file>

<file path=xl/chart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5.bin"/></Relationships>
</file>

<file path=xl/chartsheets/sheet1.xml><?xml version="1.0" encoding="utf-8"?>
<chartsheet xmlns="http://schemas.openxmlformats.org/spreadsheetml/2006/main" xmlns:r="http://schemas.openxmlformats.org/officeDocument/2006/relationships">
  <sheetPr codeName="Chart3">
    <tabColor theme="5" tint="-0.249977111117893"/>
  </sheetPr>
  <sheetViews>
    <sheetView workbookViewId="0"/>
  </sheetViews>
  <pageMargins left="0.21" right="0.2" top="0.22" bottom="0.38" header="0.17" footer="0.17"/>
  <pageSetup orientation="landscape" horizontalDpi="1200" verticalDpi="1200" r:id="rId1"/>
  <headerFooter alignWithMargins="0">
    <oddFooter>&amp;C1&amp;R&amp;"Arial,Italic"As of June 2013 Close</oddFooter>
  </headerFooter>
  <drawing r:id="rId2"/>
</chartsheet>
</file>

<file path=xl/chartsheets/sheet10.xml><?xml version="1.0" encoding="utf-8"?>
<chartsheet xmlns="http://schemas.openxmlformats.org/spreadsheetml/2006/main" xmlns:r="http://schemas.openxmlformats.org/officeDocument/2006/relationships">
  <sheetPr codeName="Chart17">
    <tabColor theme="5" tint="-0.249977111117893"/>
  </sheetPr>
  <sheetViews>
    <sheetView workbookViewId="0"/>
  </sheetViews>
  <pageMargins left="0.5" right="0.5" top="0.5" bottom="0.5" header="0.25" footer="0.25"/>
  <pageSetup orientation="landscape" horizontalDpi="1200" verticalDpi="1200" r:id="rId1"/>
  <headerFooter alignWithMargins="0">
    <oddFooter>&amp;C17&amp;R&amp;"Arial,Italic"As of July 1, 2013</oddFooter>
  </headerFooter>
  <drawing r:id="rId2"/>
</chartsheet>
</file>

<file path=xl/chartsheets/sheet11.xml><?xml version="1.0" encoding="utf-8"?>
<chartsheet xmlns="http://schemas.openxmlformats.org/spreadsheetml/2006/main" xmlns:r="http://schemas.openxmlformats.org/officeDocument/2006/relationships">
  <sheetPr codeName="Chart20">
    <tabColor theme="5" tint="-0.249977111117893"/>
  </sheetPr>
  <sheetViews>
    <sheetView workbookViewId="0"/>
  </sheetViews>
  <pageMargins left="0.5" right="0.5" top="0.5" bottom="0.5" header="0.25" footer="0.25"/>
  <pageSetup orientation="landscape" horizontalDpi="1200" verticalDpi="1200" r:id="rId1"/>
  <headerFooter alignWithMargins="0">
    <oddFooter xml:space="preserve">&amp;C19&amp;R&amp;"Arial,Italic"As of June 12, 2013 Lease Sale
</oddFooter>
  </headerFooter>
  <drawing r:id="rId2"/>
</chartsheet>
</file>

<file path=xl/chartsheets/sheet12.xml><?xml version="1.0" encoding="utf-8"?>
<chartsheet xmlns="http://schemas.openxmlformats.org/spreadsheetml/2006/main" xmlns:r="http://schemas.openxmlformats.org/officeDocument/2006/relationships">
  <sheetPr codeName="Chart2">
    <tabColor theme="5" tint="-0.249977111117893"/>
  </sheetPr>
  <sheetViews>
    <sheetView workbookViewId="0"/>
  </sheetViews>
  <pageMargins left="0.25" right="0.25" top="0.25" bottom="0.25" header="0.26" footer="0.25"/>
  <pageSetup orientation="landscape" r:id="rId1"/>
  <headerFooter alignWithMargins="0">
    <oddFooter xml:space="preserve">&amp;C21&amp;RAs of July 1, 2013
</oddFooter>
  </headerFooter>
  <drawing r:id="rId2"/>
</chartsheet>
</file>

<file path=xl/chartsheets/sheet13.xml><?xml version="1.0" encoding="utf-8"?>
<chartsheet xmlns="http://schemas.openxmlformats.org/spreadsheetml/2006/main" xmlns:r="http://schemas.openxmlformats.org/officeDocument/2006/relationships">
  <sheetPr codeName="Chart26">
    <tabColor theme="5" tint="-0.249977111117893"/>
  </sheetPr>
  <sheetViews>
    <sheetView workbookViewId="0"/>
  </sheetViews>
  <pageMargins left="0.5" right="0.5" top="0.5" bottom="0.5" header="0.25" footer="0.25"/>
  <pageSetup orientation="landscape" horizontalDpi="1200" verticalDpi="1200" r:id="rId1"/>
  <headerFooter alignWithMargins="0">
    <oddFooter>&amp;C23&amp;R&amp;"Arial,Italic"As of July 1, 2013</oddFooter>
  </headerFooter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 codeName="Chart4">
    <tabColor theme="5" tint="-0.249977111117893"/>
  </sheetPr>
  <sheetViews>
    <sheetView zoomScale="90" workbookViewId="0"/>
  </sheetViews>
  <pageMargins left="0.21" right="0.2" top="0.22" bottom="0.38" header="0.17" footer="0.17"/>
  <pageSetup orientation="landscape" horizontalDpi="1200" verticalDpi="1200" r:id="rId1"/>
  <headerFooter alignWithMargins="0">
    <oddFooter>&amp;C3&amp;R&amp;"Arial,Italic"As of June 2013 Close</oddFooter>
  </headerFooter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>
  <sheetPr codeName="Chart6">
    <tabColor theme="5" tint="-0.249977111117893"/>
  </sheetPr>
  <sheetViews>
    <sheetView zoomScale="90" workbookViewId="0"/>
  </sheetViews>
  <pageMargins left="0.21" right="0.2" top="0.22" bottom="0.38" header="0.17" footer="0.17"/>
  <pageSetup orientation="landscape" horizontalDpi="1200" verticalDpi="1200" r:id="rId1"/>
  <headerFooter alignWithMargins="0">
    <oddFooter>&amp;C5&amp;R&amp;"Arial,Italic"As of June 2013 Close</oddFooter>
  </headerFooter>
  <drawing r:id="rId2"/>
</chartsheet>
</file>

<file path=xl/chartsheets/sheet4.xml><?xml version="1.0" encoding="utf-8"?>
<chartsheet xmlns="http://schemas.openxmlformats.org/spreadsheetml/2006/main" xmlns:r="http://schemas.openxmlformats.org/officeDocument/2006/relationships">
  <sheetPr codeName="Chart7">
    <tabColor theme="5" tint="-0.249977111117893"/>
  </sheetPr>
  <sheetViews>
    <sheetView zoomScale="80" workbookViewId="0"/>
  </sheetViews>
  <pageMargins left="0.16" right="0.16" top="0.05" bottom="0.05" header="0.17" footer="0.05"/>
  <pageSetup orientation="landscape" horizontalDpi="1200" verticalDpi="1200" r:id="rId1"/>
  <headerFooter alignWithMargins="0">
    <oddFooter>&amp;C7&amp;R&amp;"Arial,Italic"As of June 2013 Close</oddFooter>
  </headerFooter>
  <drawing r:id="rId2"/>
</chartsheet>
</file>

<file path=xl/chartsheets/sheet5.xml><?xml version="1.0" encoding="utf-8"?>
<chartsheet xmlns="http://schemas.openxmlformats.org/spreadsheetml/2006/main" xmlns:r="http://schemas.openxmlformats.org/officeDocument/2006/relationships">
  <sheetPr codeName="Chart9">
    <tabColor theme="5" tint="-0.249977111117893"/>
  </sheetPr>
  <sheetViews>
    <sheetView workbookViewId="0"/>
  </sheetViews>
  <pageMargins left="0.5" right="0.5" top="0.5" bottom="0.5" header="0.25" footer="0.25"/>
  <pageSetup orientation="landscape" horizontalDpi="1200" verticalDpi="1200" r:id="rId1"/>
  <headerFooter alignWithMargins="0">
    <oddFooter>&amp;C9&amp;R&amp;"Arial,Italic"As of June 2013 Close</oddFooter>
  </headerFooter>
  <drawing r:id="rId2"/>
</chartsheet>
</file>

<file path=xl/chartsheets/sheet6.xml><?xml version="1.0" encoding="utf-8"?>
<chartsheet xmlns="http://schemas.openxmlformats.org/spreadsheetml/2006/main" xmlns:r="http://schemas.openxmlformats.org/officeDocument/2006/relationships">
  <sheetPr codeName="Chart10">
    <tabColor theme="5" tint="-0.249977111117893"/>
  </sheetPr>
  <sheetViews>
    <sheetView workbookViewId="0"/>
  </sheetViews>
  <pageMargins left="0.5" right="0.5" top="0.5" bottom="0.5" header="0.25" footer="0.25"/>
  <pageSetup orientation="landscape" horizontalDpi="1200" verticalDpi="1200" r:id="rId1"/>
  <headerFooter alignWithMargins="0">
    <oddFooter>&amp;C10&amp;R&amp;"Arial,Italic"As of June 2013 Close</oddFooter>
  </headerFooter>
  <drawing r:id="rId2"/>
</chartsheet>
</file>

<file path=xl/chartsheets/sheet7.xml><?xml version="1.0" encoding="utf-8"?>
<chartsheet xmlns="http://schemas.openxmlformats.org/spreadsheetml/2006/main" xmlns:r="http://schemas.openxmlformats.org/officeDocument/2006/relationships">
  <sheetPr codeName="Chart12">
    <tabColor theme="5" tint="-0.249977111117893"/>
  </sheetPr>
  <sheetViews>
    <sheetView workbookViewId="0"/>
  </sheetViews>
  <pageMargins left="0.5" right="0.5" top="0.5" bottom="0.5" header="0.25" footer="0.25"/>
  <pageSetup orientation="landscape" horizontalDpi="1200" verticalDpi="1200" r:id="rId1"/>
  <headerFooter alignWithMargins="0">
    <oddFooter>&amp;C12&amp;R&amp;"Arial,Italic"As of July 1, 2013</oddFooter>
  </headerFooter>
  <drawing r:id="rId2"/>
</chartsheet>
</file>

<file path=xl/chartsheets/sheet8.xml><?xml version="1.0" encoding="utf-8"?>
<chartsheet xmlns="http://schemas.openxmlformats.org/spreadsheetml/2006/main" xmlns:r="http://schemas.openxmlformats.org/officeDocument/2006/relationships">
  <sheetPr codeName="Chart14">
    <tabColor theme="5" tint="-0.249977111117893"/>
  </sheetPr>
  <sheetViews>
    <sheetView workbookViewId="0"/>
  </sheetViews>
  <pageMargins left="0.5" right="0.5" top="0.5" bottom="0.5" header="0.25" footer="0.25"/>
  <pageSetup orientation="landscape" horizontalDpi="1200" verticalDpi="1200" r:id="rId1"/>
  <headerFooter alignWithMargins="0">
    <oddFooter>&amp;C14&amp;R&amp;"Arial,Italic"As of June 2013 Close</oddFooter>
  </headerFooter>
  <drawing r:id="rId2"/>
</chartsheet>
</file>

<file path=xl/chartsheets/sheet9.xml><?xml version="1.0" encoding="utf-8"?>
<chartsheet xmlns="http://schemas.openxmlformats.org/spreadsheetml/2006/main" xmlns:r="http://schemas.openxmlformats.org/officeDocument/2006/relationships">
  <sheetPr codeName="Chart15">
    <tabColor theme="5" tint="-0.249977111117893"/>
  </sheetPr>
  <sheetViews>
    <sheetView workbookViewId="0"/>
  </sheetViews>
  <pageMargins left="0.5" right="0.5" top="0.5" bottom="0.5" header="0.25" footer="0.25"/>
  <pageSetup orientation="landscape" horizontalDpi="1200" verticalDpi="1200" r:id="rId1"/>
  <headerFooter alignWithMargins="0">
    <oddFooter>&amp;C15&amp;R&amp;"Arial,Italic"As of June 2013 Close</oddFooter>
  </headerFooter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572625" cy="710565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9039225" cy="67532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0.43275</cdr:x>
      <cdr:y>0.631</cdr:y>
    </cdr:from>
    <cdr:to>
      <cdr:x>0.63225</cdr:x>
      <cdr:y>0.658</cdr:y>
    </cdr:to>
    <cdr:sp macro="" textlink="">
      <cdr:nvSpPr>
        <cdr:cNvPr id="819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911725" y="4261285"/>
          <a:ext cx="1803325" cy="18233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Hurricanes Katrina and Rita</a:t>
          </a:r>
        </a:p>
      </cdr:txBody>
    </cdr:sp>
  </cdr:relSizeAnchor>
  <cdr:relSizeAnchor xmlns:cdr="http://schemas.openxmlformats.org/drawingml/2006/chartDrawing">
    <cdr:from>
      <cdr:x>0.63225</cdr:x>
      <cdr:y>0.64775</cdr:y>
    </cdr:from>
    <cdr:to>
      <cdr:x>0.72181</cdr:x>
      <cdr:y>0.67278</cdr:y>
    </cdr:to>
    <cdr:sp macro="" textlink="">
      <cdr:nvSpPr>
        <cdr:cNvPr id="8194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715050" y="4374401"/>
          <a:ext cx="809575" cy="169024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0.836</cdr:x>
      <cdr:y>0.64775</cdr:y>
    </cdr:from>
    <cdr:to>
      <cdr:x>0.9665</cdr:x>
      <cdr:y>0.67675</cdr:y>
    </cdr:to>
    <cdr:sp macro="" textlink="">
      <cdr:nvSpPr>
        <cdr:cNvPr id="819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556792" y="4374401"/>
          <a:ext cx="1179619" cy="1958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Hurricane Ivan</a:t>
          </a:r>
        </a:p>
      </cdr:txBody>
    </cdr:sp>
  </cdr:relSizeAnchor>
  <cdr:relSizeAnchor xmlns:cdr="http://schemas.openxmlformats.org/drawingml/2006/chartDrawing">
    <cdr:from>
      <cdr:x>0.73725</cdr:x>
      <cdr:y>0.6585</cdr:y>
    </cdr:from>
    <cdr:to>
      <cdr:x>0.842</cdr:x>
      <cdr:y>0.66875</cdr:y>
    </cdr:to>
    <cdr:sp macro="" textlink="">
      <cdr:nvSpPr>
        <cdr:cNvPr id="8196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 flipV="1">
          <a:off x="6664169" y="4446999"/>
          <a:ext cx="946858" cy="6922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0.51675</cdr:x>
      <cdr:y>0.71675</cdr:y>
    </cdr:from>
    <cdr:to>
      <cdr:x>0.52525</cdr:x>
      <cdr:y>0.74775</cdr:y>
    </cdr:to>
    <cdr:sp macro="" textlink="">
      <cdr:nvSpPr>
        <cdr:cNvPr id="8197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71020" y="4840374"/>
          <a:ext cx="76833" cy="2093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0.53725</cdr:x>
      <cdr:y>0.75318</cdr:y>
    </cdr:from>
    <cdr:to>
      <cdr:x>0.66675</cdr:x>
      <cdr:y>0.78562</cdr:y>
    </cdr:to>
    <cdr:sp macro="" textlink="">
      <cdr:nvSpPr>
        <cdr:cNvPr id="8198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856317" y="5086366"/>
          <a:ext cx="1170580" cy="21907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Hurricane Gustav</a:t>
          </a:r>
        </a:p>
        <a:p xmlns:a="http://schemas.openxmlformats.org/drawingml/2006/main">
          <a:pPr algn="l" rtl="0">
            <a:defRPr sz="1000"/>
          </a:pPr>
          <a:endParaRPr lang="en-US" sz="1050" b="0" i="0" u="none" strike="noStrike" baseline="0">
            <a:solidFill>
              <a:srgbClr val="00000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0.65859</cdr:x>
      <cdr:y>0.69425</cdr:y>
    </cdr:from>
    <cdr:to>
      <cdr:x>0.72575</cdr:x>
      <cdr:y>0.76164</cdr:y>
    </cdr:to>
    <cdr:sp macro="" textlink="">
      <cdr:nvSpPr>
        <cdr:cNvPr id="8199" name="Line 7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V="1">
          <a:off x="5953125" y="4688426"/>
          <a:ext cx="607093" cy="455074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9039225" cy="67532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0.47825</cdr:x>
      <cdr:y>0.577</cdr:y>
    </cdr:from>
    <cdr:to>
      <cdr:x>0.67725</cdr:x>
      <cdr:y>0.60525</cdr:y>
    </cdr:to>
    <cdr:sp macro="" textlink="">
      <cdr:nvSpPr>
        <cdr:cNvPr id="716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323009" y="3896611"/>
          <a:ext cx="1798806" cy="19077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Hurricanes Katrina and Rita</a:t>
          </a:r>
        </a:p>
      </cdr:txBody>
    </cdr:sp>
  </cdr:relSizeAnchor>
  <cdr:relSizeAnchor xmlns:cdr="http://schemas.openxmlformats.org/drawingml/2006/chartDrawing">
    <cdr:from>
      <cdr:x>0.66675</cdr:x>
      <cdr:y>0.595</cdr:y>
    </cdr:from>
    <cdr:to>
      <cdr:x>0.7295</cdr:x>
      <cdr:y>0.65025</cdr:y>
    </cdr:to>
    <cdr:sp macro="" textlink="">
      <cdr:nvSpPr>
        <cdr:cNvPr id="7170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026903" y="4018169"/>
          <a:ext cx="567212" cy="373116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0.81425</cdr:x>
      <cdr:y>0.41753</cdr:y>
    </cdr:from>
    <cdr:to>
      <cdr:x>0.965</cdr:x>
      <cdr:y>0.46553</cdr:y>
    </cdr:to>
    <cdr:sp macro="" textlink="">
      <cdr:nvSpPr>
        <cdr:cNvPr id="717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360189" y="2819698"/>
          <a:ext cx="1362663" cy="32415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Hurricane Ivan</a:t>
          </a:r>
        </a:p>
      </cdr:txBody>
    </cdr:sp>
  </cdr:relSizeAnchor>
  <cdr:relSizeAnchor xmlns:cdr="http://schemas.openxmlformats.org/drawingml/2006/chartDrawing">
    <cdr:from>
      <cdr:x>0.74</cdr:x>
      <cdr:y>0.38225</cdr:y>
    </cdr:from>
    <cdr:to>
      <cdr:x>0.81425</cdr:x>
      <cdr:y>0.42425</cdr:y>
    </cdr:to>
    <cdr:sp macro="" textlink="">
      <cdr:nvSpPr>
        <cdr:cNvPr id="7172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 flipV="1">
          <a:off x="6689027" y="2581420"/>
          <a:ext cx="671162" cy="283636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0.60825</cdr:x>
      <cdr:y>0.518</cdr:y>
    </cdr:from>
    <cdr:to>
      <cdr:x>0.73475</cdr:x>
      <cdr:y>0.595</cdr:y>
    </cdr:to>
    <cdr:sp macro="" textlink="">
      <cdr:nvSpPr>
        <cdr:cNvPr id="7173" name="Line 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498109" y="3498171"/>
          <a:ext cx="1143462" cy="519998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0.47825</cdr:x>
      <cdr:y>0.4935</cdr:y>
    </cdr:from>
    <cdr:to>
      <cdr:x>0.61425</cdr:x>
      <cdr:y>0.52725</cdr:y>
    </cdr:to>
    <cdr:sp macro="" textlink="">
      <cdr:nvSpPr>
        <cdr:cNvPr id="7174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323009" y="3332717"/>
          <a:ext cx="1229335" cy="22792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Hurricane Gustav</a:t>
          </a:r>
        </a:p>
      </cdr:txBody>
    </cdr: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9039225" cy="67532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0" y="0"/>
    <xdr:ext cx="9039225" cy="67532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.xml><?xml version="1.0" encoding="utf-8"?>
<xdr:wsDr xmlns:xdr="http://schemas.openxmlformats.org/drawingml/2006/spreadsheetDrawing" xmlns:a="http://schemas.openxmlformats.org/drawingml/2006/main">
  <xdr:absoluteAnchor>
    <xdr:pos x="0" y="0"/>
    <xdr:ext cx="9496425" cy="72104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7.xml><?xml version="1.0" encoding="utf-8"?>
<xdr:wsDr xmlns:xdr="http://schemas.openxmlformats.org/drawingml/2006/spreadsheetDrawing" xmlns:a="http://schemas.openxmlformats.org/drawingml/2006/main">
  <xdr:absoluteAnchor>
    <xdr:pos x="0" y="0"/>
    <xdr:ext cx="9039225" cy="67532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0.51225</cdr:x>
      <cdr:y>0.59475</cdr:y>
    </cdr:from>
    <cdr:to>
      <cdr:x>0.52125</cdr:x>
      <cdr:y>0.62175</cdr:y>
    </cdr:to>
    <cdr:sp macro="" textlink="">
      <cdr:nvSpPr>
        <cdr:cNvPr id="16588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30343" y="4016481"/>
          <a:ext cx="81353" cy="18233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</c:userShapes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0</xdr:colOff>
      <xdr:row>128</xdr:row>
      <xdr:rowOff>0</xdr:rowOff>
    </xdr:from>
    <xdr:to>
      <xdr:col>14</xdr:col>
      <xdr:colOff>238125</xdr:colOff>
      <xdr:row>129</xdr:row>
      <xdr:rowOff>66675</xdr:rowOff>
    </xdr:to>
    <xdr:pic>
      <xdr:nvPicPr>
        <xdr:cNvPr id="1494" name="Picture 6" descr="d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458200" y="14239875"/>
          <a:ext cx="238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0</xdr:colOff>
      <xdr:row>128</xdr:row>
      <xdr:rowOff>0</xdr:rowOff>
    </xdr:from>
    <xdr:to>
      <xdr:col>15</xdr:col>
      <xdr:colOff>238125</xdr:colOff>
      <xdr:row>129</xdr:row>
      <xdr:rowOff>66675</xdr:rowOff>
    </xdr:to>
    <xdr:pic>
      <xdr:nvPicPr>
        <xdr:cNvPr id="1495" name="Picture 7" descr="d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067800" y="14239875"/>
          <a:ext cx="238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17</xdr:col>
      <xdr:colOff>0</xdr:colOff>
      <xdr:row>128</xdr:row>
      <xdr:rowOff>0</xdr:rowOff>
    </xdr:from>
    <xdr:to>
      <xdr:col>17</xdr:col>
      <xdr:colOff>238125</xdr:colOff>
      <xdr:row>129</xdr:row>
      <xdr:rowOff>66675</xdr:rowOff>
    </xdr:to>
    <xdr:pic>
      <xdr:nvPicPr>
        <xdr:cNvPr id="1496" name="Picture 8" descr="d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287000" y="14239875"/>
          <a:ext cx="238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18</xdr:col>
      <xdr:colOff>0</xdr:colOff>
      <xdr:row>128</xdr:row>
      <xdr:rowOff>0</xdr:rowOff>
    </xdr:from>
    <xdr:to>
      <xdr:col>18</xdr:col>
      <xdr:colOff>238125</xdr:colOff>
      <xdr:row>129</xdr:row>
      <xdr:rowOff>66675</xdr:rowOff>
    </xdr:to>
    <xdr:pic>
      <xdr:nvPicPr>
        <xdr:cNvPr id="1497" name="Picture 9" descr="d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896600" y="14239875"/>
          <a:ext cx="238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19</xdr:col>
      <xdr:colOff>0</xdr:colOff>
      <xdr:row>127</xdr:row>
      <xdr:rowOff>0</xdr:rowOff>
    </xdr:from>
    <xdr:to>
      <xdr:col>19</xdr:col>
      <xdr:colOff>238125</xdr:colOff>
      <xdr:row>128</xdr:row>
      <xdr:rowOff>0</xdr:rowOff>
    </xdr:to>
    <xdr:pic>
      <xdr:nvPicPr>
        <xdr:cNvPr id="1498" name="Picture 10" descr="d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14239875"/>
          <a:ext cx="238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20</xdr:col>
      <xdr:colOff>0</xdr:colOff>
      <xdr:row>127</xdr:row>
      <xdr:rowOff>0</xdr:rowOff>
    </xdr:from>
    <xdr:to>
      <xdr:col>20</xdr:col>
      <xdr:colOff>238125</xdr:colOff>
      <xdr:row>128</xdr:row>
      <xdr:rowOff>0</xdr:rowOff>
    </xdr:to>
    <xdr:pic>
      <xdr:nvPicPr>
        <xdr:cNvPr id="1499" name="Picture 11" descr="d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115800" y="14239875"/>
          <a:ext cx="238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21</xdr:col>
      <xdr:colOff>0</xdr:colOff>
      <xdr:row>127</xdr:row>
      <xdr:rowOff>0</xdr:rowOff>
    </xdr:from>
    <xdr:to>
      <xdr:col>21</xdr:col>
      <xdr:colOff>238125</xdr:colOff>
      <xdr:row>128</xdr:row>
      <xdr:rowOff>0</xdr:rowOff>
    </xdr:to>
    <xdr:pic>
      <xdr:nvPicPr>
        <xdr:cNvPr id="1500" name="Picture 12" descr="d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25400" y="14239875"/>
          <a:ext cx="238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22</xdr:col>
      <xdr:colOff>0</xdr:colOff>
      <xdr:row>127</xdr:row>
      <xdr:rowOff>0</xdr:rowOff>
    </xdr:from>
    <xdr:to>
      <xdr:col>22</xdr:col>
      <xdr:colOff>238125</xdr:colOff>
      <xdr:row>128</xdr:row>
      <xdr:rowOff>0</xdr:rowOff>
    </xdr:to>
    <xdr:pic>
      <xdr:nvPicPr>
        <xdr:cNvPr id="1501" name="Picture 13" descr="d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00" y="14239875"/>
          <a:ext cx="238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133</xdr:row>
          <xdr:rowOff>0</xdr:rowOff>
        </xdr:from>
        <xdr:to>
          <xdr:col>5</xdr:col>
          <xdr:colOff>228600</xdr:colOff>
          <xdr:row>134</xdr:row>
          <xdr:rowOff>66675</xdr:rowOff>
        </xdr:to>
        <xdr:sp macro="" textlink="">
          <xdr:nvSpPr>
            <xdr:cNvPr id="1026" name="Control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133</xdr:row>
          <xdr:rowOff>0</xdr:rowOff>
        </xdr:from>
        <xdr:to>
          <xdr:col>5</xdr:col>
          <xdr:colOff>228600</xdr:colOff>
          <xdr:row>134</xdr:row>
          <xdr:rowOff>66675</xdr:rowOff>
        </xdr:to>
        <xdr:sp macro="" textlink="">
          <xdr:nvSpPr>
            <xdr:cNvPr id="1029" name="Control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556750" cy="709083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556750" cy="709083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572625" cy="735806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039225" cy="67532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0.84166</cdr:x>
      <cdr:y>0.5132</cdr:y>
    </cdr:from>
    <cdr:to>
      <cdr:x>0.94666</cdr:x>
      <cdr:y>0.5407</cdr:y>
    </cdr:to>
    <cdr:sp macro="" textlink="">
      <cdr:nvSpPr>
        <cdr:cNvPr id="51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07944" y="3465740"/>
          <a:ext cx="949118" cy="18571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Hurricane Ivan</a:t>
          </a:r>
        </a:p>
      </cdr:txBody>
    </cdr:sp>
  </cdr:relSizeAnchor>
  <cdr:relSizeAnchor xmlns:cdr="http://schemas.openxmlformats.org/drawingml/2006/chartDrawing">
    <cdr:from>
      <cdr:x>0.73551</cdr:x>
      <cdr:y>0.5485</cdr:y>
    </cdr:from>
    <cdr:to>
      <cdr:x>0.85325</cdr:x>
      <cdr:y>0.71932</cdr:y>
    </cdr:to>
    <cdr:sp macro="" textlink="">
      <cdr:nvSpPr>
        <cdr:cNvPr id="5122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6648449" y="3704144"/>
          <a:ext cx="1064269" cy="1153606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0.44575</cdr:x>
      <cdr:y>0.74175</cdr:y>
    </cdr:from>
    <cdr:to>
      <cdr:x>0.645</cdr:x>
      <cdr:y>0.7745</cdr:y>
    </cdr:to>
    <cdr:sp macro="" textlink="">
      <cdr:nvSpPr>
        <cdr:cNvPr id="512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029235" y="5009205"/>
          <a:ext cx="1801065" cy="22116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Hurricanes Katrina and Rita</a:t>
          </a:r>
        </a:p>
      </cdr:txBody>
    </cdr:sp>
  </cdr:relSizeAnchor>
  <cdr:relSizeAnchor xmlns:cdr="http://schemas.openxmlformats.org/drawingml/2006/chartDrawing">
    <cdr:from>
      <cdr:x>0.63975</cdr:x>
      <cdr:y>0.76425</cdr:y>
    </cdr:from>
    <cdr:to>
      <cdr:x>0.72392</cdr:x>
      <cdr:y>0.79747</cdr:y>
    </cdr:to>
    <cdr:sp macro="" textlink="">
      <cdr:nvSpPr>
        <cdr:cNvPr id="5124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782844" y="5175710"/>
          <a:ext cx="760831" cy="224965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0.73179</cdr:x>
      <cdr:y>0.4796</cdr:y>
    </cdr:from>
    <cdr:to>
      <cdr:x>0.75764</cdr:x>
      <cdr:y>0.68899</cdr:y>
    </cdr:to>
    <cdr:sp macro="" textlink="">
      <cdr:nvSpPr>
        <cdr:cNvPr id="5125" name="Line 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6614770" y="3238838"/>
          <a:ext cx="233664" cy="1414058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0.71315</cdr:x>
      <cdr:y>0.45103</cdr:y>
    </cdr:from>
    <cdr:to>
      <cdr:x>0.8734</cdr:x>
      <cdr:y>0.48053</cdr:y>
    </cdr:to>
    <cdr:sp macro="" textlink="">
      <cdr:nvSpPr>
        <cdr:cNvPr id="5126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446296" y="3054491"/>
          <a:ext cx="1448536" cy="19978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Hurricane Gustav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9039225" cy="67532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0.503</cdr:x>
      <cdr:y>0.42025</cdr:y>
    </cdr:from>
    <cdr:to>
      <cdr:x>0.64375</cdr:x>
      <cdr:y>0.45575</cdr:y>
    </cdr:to>
    <cdr:sp macro="" textlink="">
      <cdr:nvSpPr>
        <cdr:cNvPr id="61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546730" y="2838043"/>
          <a:ext cx="1272271" cy="23973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Hurricane Ivan</a:t>
          </a:r>
        </a:p>
      </cdr:txBody>
    </cdr:sp>
  </cdr:relSizeAnchor>
  <cdr:relSizeAnchor xmlns:cdr="http://schemas.openxmlformats.org/drawingml/2006/chartDrawing">
    <cdr:from>
      <cdr:x>0.628</cdr:x>
      <cdr:y>0.43975</cdr:y>
    </cdr:from>
    <cdr:to>
      <cdr:x>0.72625</cdr:x>
      <cdr:y>0.46675</cdr:y>
    </cdr:to>
    <cdr:sp macro="" textlink="">
      <cdr:nvSpPr>
        <cdr:cNvPr id="6146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676633" y="2969731"/>
          <a:ext cx="888104" cy="182337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0.472</cdr:x>
      <cdr:y>0.6265</cdr:y>
    </cdr:from>
    <cdr:to>
      <cdr:x>0.67125</cdr:x>
      <cdr:y>0.6555</cdr:y>
    </cdr:to>
    <cdr:sp macro="" textlink="">
      <cdr:nvSpPr>
        <cdr:cNvPr id="614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66514" y="4230895"/>
          <a:ext cx="1801066" cy="1958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Hurricanes Katrina and Rita</a:t>
          </a:r>
        </a:p>
      </cdr:txBody>
    </cdr:sp>
  </cdr:relSizeAnchor>
  <cdr:relSizeAnchor xmlns:cdr="http://schemas.openxmlformats.org/drawingml/2006/chartDrawing">
    <cdr:from>
      <cdr:x>0.6615</cdr:x>
      <cdr:y>0.649</cdr:y>
    </cdr:from>
    <cdr:to>
      <cdr:x>0.72625</cdr:x>
      <cdr:y>0.716</cdr:y>
    </cdr:to>
    <cdr:sp macro="" textlink="">
      <cdr:nvSpPr>
        <cdr:cNvPr id="6148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979447" y="4382843"/>
          <a:ext cx="585290" cy="452466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0.5995</cdr:x>
      <cdr:y>0.52475</cdr:y>
    </cdr:from>
    <cdr:to>
      <cdr:x>0.72625</cdr:x>
      <cdr:y>0.64175</cdr:y>
    </cdr:to>
    <cdr:sp macro="" textlink="">
      <cdr:nvSpPr>
        <cdr:cNvPr id="6149" name="Line 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419015" y="3543755"/>
          <a:ext cx="1145722" cy="790127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0.55625</cdr:x>
      <cdr:y>0.532</cdr:y>
    </cdr:from>
    <cdr:to>
      <cdr:x>0.56475</cdr:x>
      <cdr:y>0.563</cdr:y>
    </cdr:to>
    <cdr:sp macro="" textlink="">
      <cdr:nvSpPr>
        <cdr:cNvPr id="6150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28069" y="3592716"/>
          <a:ext cx="76833" cy="2093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0.543</cdr:x>
      <cdr:y>0.532</cdr:y>
    </cdr:from>
    <cdr:to>
      <cdr:x>0.5515</cdr:x>
      <cdr:y>0.563</cdr:y>
    </cdr:to>
    <cdr:sp macro="" textlink="">
      <cdr:nvSpPr>
        <cdr:cNvPr id="6151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908299" y="3592716"/>
          <a:ext cx="76834" cy="2093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0.45625</cdr:x>
      <cdr:y>0.50075</cdr:y>
    </cdr:from>
    <cdr:to>
      <cdr:x>0.61225</cdr:x>
      <cdr:y>0.53175</cdr:y>
    </cdr:to>
    <cdr:sp macro="" textlink="">
      <cdr:nvSpPr>
        <cdr:cNvPr id="6152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124146" y="3381677"/>
          <a:ext cx="1410120" cy="2093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Hurricane Gustav</a:t>
          </a: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9039225" cy="67532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7.bin"/><Relationship Id="rId6" Type="http://schemas.openxmlformats.org/officeDocument/2006/relationships/control" Target="../activeX/activeX2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 enableFormatConditionsCalculation="0">
    <tabColor theme="9" tint="-0.249977111117893"/>
    <pageSetUpPr fitToPage="1"/>
  </sheetPr>
  <dimension ref="A1:G49"/>
  <sheetViews>
    <sheetView workbookViewId="0">
      <pane ySplit="3" topLeftCell="A15" activePane="bottomLeft" state="frozen"/>
      <selection pane="bottomLeft" activeCell="C42" sqref="C42"/>
    </sheetView>
  </sheetViews>
  <sheetFormatPr defaultRowHeight="12.75" x14ac:dyDescent="0.2"/>
  <cols>
    <col min="1" max="1" width="18.42578125" customWidth="1"/>
    <col min="2" max="2" width="16.28515625" customWidth="1"/>
    <col min="3" max="3" width="19.5703125" customWidth="1"/>
    <col min="4" max="4" width="20.85546875" customWidth="1"/>
    <col min="5" max="5" width="16.7109375" customWidth="1"/>
    <col min="6" max="6" width="17.5703125" customWidth="1"/>
    <col min="7" max="7" width="15.7109375" customWidth="1"/>
  </cols>
  <sheetData>
    <row r="1" spans="1:7" ht="15.75" x14ac:dyDescent="0.25">
      <c r="A1" s="40" t="s">
        <v>134</v>
      </c>
    </row>
    <row r="2" spans="1:7" x14ac:dyDescent="0.2">
      <c r="G2" s="4"/>
    </row>
    <row r="3" spans="1:7" x14ac:dyDescent="0.2">
      <c r="B3" s="5" t="s">
        <v>6</v>
      </c>
      <c r="C3" s="5" t="s">
        <v>7</v>
      </c>
      <c r="D3" s="71" t="s">
        <v>22</v>
      </c>
      <c r="E3" s="5" t="s">
        <v>8</v>
      </c>
      <c r="F3" s="5" t="s">
        <v>9</v>
      </c>
      <c r="G3" s="5" t="s">
        <v>120</v>
      </c>
    </row>
    <row r="4" spans="1:7" ht="15.75" x14ac:dyDescent="0.25">
      <c r="A4" s="57"/>
    </row>
    <row r="5" spans="1:7" x14ac:dyDescent="0.2">
      <c r="A5" s="58" t="s">
        <v>122</v>
      </c>
      <c r="B5" s="65">
        <v>198104745.11000001</v>
      </c>
      <c r="C5" s="65">
        <v>126962938.19</v>
      </c>
      <c r="D5" s="65">
        <v>13726070.280000001</v>
      </c>
      <c r="E5" s="65">
        <v>38009.14</v>
      </c>
      <c r="F5" s="65">
        <f t="shared" ref="F5:F15" si="0">+B5+C5+D5+E5</f>
        <v>338831762.72000003</v>
      </c>
      <c r="G5" s="65">
        <f t="shared" ref="G5:G33" si="1">SUM(F5/12)</f>
        <v>28235980.22666667</v>
      </c>
    </row>
    <row r="6" spans="1:7" x14ac:dyDescent="0.2">
      <c r="A6" s="58" t="s">
        <v>123</v>
      </c>
      <c r="B6" s="65">
        <v>131117077.26000001</v>
      </c>
      <c r="C6" s="65">
        <v>348027421.73000002</v>
      </c>
      <c r="D6" s="65">
        <v>40948515.409999996</v>
      </c>
      <c r="E6" s="65">
        <v>265202.87</v>
      </c>
      <c r="F6" s="65">
        <f t="shared" si="0"/>
        <v>520358217.26999998</v>
      </c>
      <c r="G6" s="65">
        <f t="shared" si="1"/>
        <v>43363184.772500001</v>
      </c>
    </row>
    <row r="7" spans="1:7" x14ac:dyDescent="0.2">
      <c r="A7" s="58" t="s">
        <v>124</v>
      </c>
      <c r="B7" s="65">
        <v>125077331.31999999</v>
      </c>
      <c r="C7" s="65">
        <v>474263312.63</v>
      </c>
      <c r="D7" s="65">
        <v>55641805.229999997</v>
      </c>
      <c r="E7" s="65">
        <v>3391727.2</v>
      </c>
      <c r="F7" s="65">
        <f t="shared" si="0"/>
        <v>658374176.38000011</v>
      </c>
      <c r="G7" s="65">
        <f t="shared" si="1"/>
        <v>54864514.698333345</v>
      </c>
    </row>
    <row r="8" spans="1:7" x14ac:dyDescent="0.2">
      <c r="A8" s="58" t="s">
        <v>125</v>
      </c>
      <c r="B8" s="65">
        <v>44758459.759999998</v>
      </c>
      <c r="C8" s="65">
        <v>459698248.79000002</v>
      </c>
      <c r="D8" s="65">
        <v>43255021.709999993</v>
      </c>
      <c r="E8" s="65">
        <v>1524255.59</v>
      </c>
      <c r="F8" s="65">
        <f t="shared" si="0"/>
        <v>549235985.85000002</v>
      </c>
      <c r="G8" s="65">
        <f t="shared" si="1"/>
        <v>45769665.487500004</v>
      </c>
    </row>
    <row r="9" spans="1:7" x14ac:dyDescent="0.2">
      <c r="A9" s="58" t="s">
        <v>126</v>
      </c>
      <c r="B9" s="65">
        <v>55880089.609999999</v>
      </c>
      <c r="C9" s="65">
        <v>455791830.08999997</v>
      </c>
      <c r="D9" s="65">
        <v>21309252.630000003</v>
      </c>
      <c r="E9" s="65">
        <v>1763378.74</v>
      </c>
      <c r="F9" s="65">
        <f t="shared" si="0"/>
        <v>534744551.06999999</v>
      </c>
      <c r="G9" s="65">
        <f t="shared" si="1"/>
        <v>44562045.922499999</v>
      </c>
    </row>
    <row r="10" spans="1:7" x14ac:dyDescent="0.2">
      <c r="A10" s="58" t="s">
        <v>127</v>
      </c>
      <c r="B10" s="65">
        <v>61170201.369999997</v>
      </c>
      <c r="C10" s="65">
        <v>431815873.60000002</v>
      </c>
      <c r="D10" s="65">
        <v>21511752.890000004</v>
      </c>
      <c r="E10" s="65">
        <v>1113370.71</v>
      </c>
      <c r="F10" s="65">
        <f t="shared" si="0"/>
        <v>515611198.56999999</v>
      </c>
      <c r="G10" s="65">
        <f t="shared" si="1"/>
        <v>42967599.880833335</v>
      </c>
    </row>
    <row r="11" spans="1:7" x14ac:dyDescent="0.2">
      <c r="A11" s="58" t="s">
        <v>128</v>
      </c>
      <c r="B11" s="65">
        <v>25942570.140000001</v>
      </c>
      <c r="C11" s="65">
        <v>354879093.69</v>
      </c>
      <c r="D11" s="65">
        <v>17665672.41</v>
      </c>
      <c r="E11" s="65">
        <v>1606831.58</v>
      </c>
      <c r="F11" s="65">
        <f t="shared" si="0"/>
        <v>400094167.81999999</v>
      </c>
      <c r="G11" s="65">
        <f t="shared" si="1"/>
        <v>33341180.651666667</v>
      </c>
    </row>
    <row r="12" spans="1:7" x14ac:dyDescent="0.2">
      <c r="A12" s="58" t="s">
        <v>129</v>
      </c>
      <c r="B12" s="65">
        <v>12353802.42</v>
      </c>
      <c r="C12" s="65">
        <v>271257911.56</v>
      </c>
      <c r="D12" s="65">
        <v>8929752.6600000001</v>
      </c>
      <c r="E12" s="65">
        <v>11979477.93</v>
      </c>
      <c r="F12" s="65">
        <f t="shared" si="0"/>
        <v>304520944.57000005</v>
      </c>
      <c r="G12" s="65">
        <f t="shared" si="1"/>
        <v>25376745.380833339</v>
      </c>
    </row>
    <row r="13" spans="1:7" x14ac:dyDescent="0.2">
      <c r="A13" s="58" t="s">
        <v>130</v>
      </c>
      <c r="B13" s="65">
        <v>28745161.48</v>
      </c>
      <c r="C13" s="65">
        <v>239046099.12</v>
      </c>
      <c r="D13" s="65">
        <v>5812013.96</v>
      </c>
      <c r="E13" s="65">
        <v>843904.24</v>
      </c>
      <c r="F13" s="65">
        <f t="shared" si="0"/>
        <v>274447178.80000001</v>
      </c>
      <c r="G13" s="65">
        <f t="shared" si="1"/>
        <v>22870598.233333334</v>
      </c>
    </row>
    <row r="14" spans="1:7" x14ac:dyDescent="0.2">
      <c r="A14" s="58" t="s">
        <v>131</v>
      </c>
      <c r="B14" s="65">
        <v>14566152.720000001</v>
      </c>
      <c r="C14" s="65">
        <v>206720056.34</v>
      </c>
      <c r="D14" s="65">
        <v>9269142.9600000009</v>
      </c>
      <c r="E14" s="65">
        <v>3222195.18</v>
      </c>
      <c r="F14" s="65">
        <f t="shared" si="0"/>
        <v>233777547.20000002</v>
      </c>
      <c r="G14" s="65">
        <f t="shared" si="1"/>
        <v>19481462.266666669</v>
      </c>
    </row>
    <row r="15" spans="1:7" x14ac:dyDescent="0.2">
      <c r="A15" s="58" t="s">
        <v>113</v>
      </c>
      <c r="B15" s="65">
        <v>11165525.5</v>
      </c>
      <c r="C15" s="65">
        <v>253746520.30000004</v>
      </c>
      <c r="D15" s="65">
        <v>9211891.129999999</v>
      </c>
      <c r="E15" s="65">
        <v>5203730.41</v>
      </c>
      <c r="F15" s="65">
        <f t="shared" si="0"/>
        <v>279327667.34000009</v>
      </c>
      <c r="G15" s="65">
        <f t="shared" si="1"/>
        <v>23277305.611666676</v>
      </c>
    </row>
    <row r="16" spans="1:7" x14ac:dyDescent="0.2">
      <c r="A16" s="58" t="s">
        <v>114</v>
      </c>
      <c r="B16" s="65">
        <v>6434396.9200000009</v>
      </c>
      <c r="C16" s="65">
        <v>209901053.72</v>
      </c>
      <c r="D16" s="65">
        <v>7311704.3100000005</v>
      </c>
      <c r="E16" s="65">
        <v>3921210.6</v>
      </c>
      <c r="F16" s="65">
        <f t="shared" ref="F16:F30" si="2">+B16+C16+D16+E16</f>
        <v>227568365.54999998</v>
      </c>
      <c r="G16" s="65">
        <f t="shared" si="1"/>
        <v>18964030.462499999</v>
      </c>
    </row>
    <row r="17" spans="1:7" x14ac:dyDescent="0.2">
      <c r="A17" s="58" t="s">
        <v>115</v>
      </c>
      <c r="B17" s="65">
        <v>8440252.4199999999</v>
      </c>
      <c r="C17" s="65">
        <v>261813228.09000003</v>
      </c>
      <c r="D17" s="65">
        <v>4740303.3600000003</v>
      </c>
      <c r="E17" s="65">
        <v>13900890.319999998</v>
      </c>
      <c r="F17" s="65">
        <f t="shared" si="2"/>
        <v>288894674.19000006</v>
      </c>
      <c r="G17" s="65">
        <f t="shared" si="1"/>
        <v>24074556.182500005</v>
      </c>
    </row>
    <row r="18" spans="1:7" x14ac:dyDescent="0.2">
      <c r="A18" s="58" t="s">
        <v>116</v>
      </c>
      <c r="B18" s="65">
        <v>12717181.739999998</v>
      </c>
      <c r="C18" s="65">
        <v>366476927.21999997</v>
      </c>
      <c r="D18" s="65">
        <v>4991838.2300000004</v>
      </c>
      <c r="E18" s="65">
        <v>4217741.2</v>
      </c>
      <c r="F18" s="65">
        <f t="shared" si="2"/>
        <v>388403688.38999999</v>
      </c>
      <c r="G18" s="65">
        <f t="shared" si="1"/>
        <v>32366974.032499999</v>
      </c>
    </row>
    <row r="19" spans="1:7" x14ac:dyDescent="0.2">
      <c r="A19" s="58" t="s">
        <v>117</v>
      </c>
      <c r="B19" s="65">
        <v>24823265.140000001</v>
      </c>
      <c r="C19" s="65">
        <v>246335062.76999998</v>
      </c>
      <c r="D19" s="65">
        <v>7203636.4499999993</v>
      </c>
      <c r="E19" s="65">
        <v>3218058.11</v>
      </c>
      <c r="F19" s="65">
        <f t="shared" si="2"/>
        <v>281580022.46999997</v>
      </c>
      <c r="G19" s="65">
        <f t="shared" si="1"/>
        <v>23465001.872499999</v>
      </c>
    </row>
    <row r="20" spans="1:7" x14ac:dyDescent="0.2">
      <c r="A20" s="58" t="s">
        <v>118</v>
      </c>
      <c r="B20" s="65">
        <v>32593416</v>
      </c>
      <c r="C20" s="65">
        <v>278760460.56</v>
      </c>
      <c r="D20" s="65">
        <v>14298740.42</v>
      </c>
      <c r="E20" s="65">
        <v>4561044.88</v>
      </c>
      <c r="F20" s="65">
        <f t="shared" si="2"/>
        <v>330213661.86000001</v>
      </c>
      <c r="G20" s="65">
        <f t="shared" si="1"/>
        <v>27517805.155000001</v>
      </c>
    </row>
    <row r="21" spans="1:7" x14ac:dyDescent="0.2">
      <c r="A21" s="58" t="s">
        <v>119</v>
      </c>
      <c r="B21" s="65">
        <v>53288168.839999996</v>
      </c>
      <c r="C21" s="65">
        <v>295576019.97000003</v>
      </c>
      <c r="D21" s="65">
        <v>22314559.879999999</v>
      </c>
      <c r="E21" s="65">
        <v>4249292.7</v>
      </c>
      <c r="F21" s="65">
        <f t="shared" si="2"/>
        <v>375428041.38999999</v>
      </c>
      <c r="G21" s="65">
        <f t="shared" si="1"/>
        <v>31285670.115833331</v>
      </c>
    </row>
    <row r="22" spans="1:7" x14ac:dyDescent="0.2">
      <c r="A22" s="59" t="s">
        <v>105</v>
      </c>
      <c r="B22" s="65">
        <v>50493823.229999997</v>
      </c>
      <c r="C22" s="65">
        <v>246741066.69999996</v>
      </c>
      <c r="D22" s="65">
        <v>29645526.579999998</v>
      </c>
      <c r="E22" s="65">
        <v>2740889.08</v>
      </c>
      <c r="F22" s="65">
        <f t="shared" si="2"/>
        <v>329621305.58999991</v>
      </c>
      <c r="G22" s="65">
        <f t="shared" si="1"/>
        <v>27468442.132499993</v>
      </c>
    </row>
    <row r="23" spans="1:7" x14ac:dyDescent="0.2">
      <c r="A23" s="59" t="s">
        <v>106</v>
      </c>
      <c r="B23" s="65">
        <v>19050656.829999998</v>
      </c>
      <c r="C23" s="65">
        <v>178424388.19999999</v>
      </c>
      <c r="D23" s="65">
        <v>21074412.460000001</v>
      </c>
      <c r="E23" s="65">
        <v>2531361.04</v>
      </c>
      <c r="F23" s="65">
        <f t="shared" si="2"/>
        <v>221080818.52999997</v>
      </c>
      <c r="G23" s="65">
        <f t="shared" si="1"/>
        <v>18423401.544166666</v>
      </c>
    </row>
    <row r="24" spans="1:7" x14ac:dyDescent="0.2">
      <c r="A24" s="59" t="s">
        <v>107</v>
      </c>
      <c r="B24" s="65">
        <v>18569754.82</v>
      </c>
      <c r="C24" s="65">
        <v>242898370.71599999</v>
      </c>
      <c r="D24" s="65">
        <v>15915900.52</v>
      </c>
      <c r="E24" s="65">
        <v>1091751.96</v>
      </c>
      <c r="F24" s="65">
        <f t="shared" si="2"/>
        <v>278475778.01599997</v>
      </c>
      <c r="G24" s="65">
        <f t="shared" si="1"/>
        <v>23206314.834666666</v>
      </c>
    </row>
    <row r="25" spans="1:7" x14ac:dyDescent="0.2">
      <c r="A25" s="59" t="s">
        <v>108</v>
      </c>
      <c r="B25" s="65">
        <v>32740447.66</v>
      </c>
      <c r="C25" s="65">
        <v>435407994.42999995</v>
      </c>
      <c r="D25" s="65">
        <v>12663749.120000001</v>
      </c>
      <c r="E25" s="65">
        <v>2842244.04</v>
      </c>
      <c r="F25" s="65">
        <f t="shared" si="2"/>
        <v>483654435.25</v>
      </c>
      <c r="G25" s="65">
        <f t="shared" si="1"/>
        <v>40304536.270833336</v>
      </c>
    </row>
    <row r="26" spans="1:7" x14ac:dyDescent="0.2">
      <c r="A26" s="59" t="s">
        <v>109</v>
      </c>
      <c r="B26" s="65">
        <v>23694680.670000002</v>
      </c>
      <c r="C26" s="65">
        <v>313406687.61999995</v>
      </c>
      <c r="D26" s="65">
        <v>16272288.359999999</v>
      </c>
      <c r="E26" s="65">
        <v>10490957.23</v>
      </c>
      <c r="F26" s="65">
        <f t="shared" si="2"/>
        <v>363864613.88</v>
      </c>
      <c r="G26" s="65">
        <f t="shared" si="1"/>
        <v>30322051.156666666</v>
      </c>
    </row>
    <row r="27" spans="1:7" x14ac:dyDescent="0.2">
      <c r="A27" s="59" t="s">
        <v>110</v>
      </c>
      <c r="B27" s="65">
        <v>22598580.020000003</v>
      </c>
      <c r="C27" s="65">
        <v>374872047.47999996</v>
      </c>
      <c r="D27" s="65">
        <v>14874074.649999999</v>
      </c>
      <c r="E27" s="65">
        <v>21524326.16</v>
      </c>
      <c r="F27" s="65">
        <f t="shared" si="2"/>
        <v>433869028.30999994</v>
      </c>
      <c r="G27" s="65">
        <f t="shared" si="1"/>
        <v>36155752.359166659</v>
      </c>
    </row>
    <row r="28" spans="1:7" x14ac:dyDescent="0.2">
      <c r="A28" s="59" t="s">
        <v>111</v>
      </c>
      <c r="B28" s="65">
        <v>25978166.789999999</v>
      </c>
      <c r="C28" s="65">
        <v>411350276.64999998</v>
      </c>
      <c r="D28" s="65">
        <v>13474503.300000003</v>
      </c>
      <c r="E28" s="65">
        <v>4304884.8</v>
      </c>
      <c r="F28" s="65">
        <f t="shared" si="2"/>
        <v>455107831.54000002</v>
      </c>
      <c r="G28" s="65">
        <f t="shared" si="1"/>
        <v>37925652.628333338</v>
      </c>
    </row>
    <row r="29" spans="1:7" x14ac:dyDescent="0.2">
      <c r="A29" s="59" t="s">
        <v>112</v>
      </c>
      <c r="B29" s="65">
        <v>38696837.020000003</v>
      </c>
      <c r="C29" s="65">
        <v>459982044.53999996</v>
      </c>
      <c r="D29" s="65">
        <v>13769853.57</v>
      </c>
      <c r="E29" s="65">
        <v>43902608</v>
      </c>
      <c r="F29" s="65">
        <f t="shared" si="2"/>
        <v>556351343.12999988</v>
      </c>
      <c r="G29" s="65">
        <f t="shared" si="1"/>
        <v>46362611.927499987</v>
      </c>
    </row>
    <row r="30" spans="1:7" x14ac:dyDescent="0.2">
      <c r="A30" s="59" t="s">
        <v>121</v>
      </c>
      <c r="B30" s="65">
        <v>37995174.509999998</v>
      </c>
      <c r="C30" s="65">
        <v>443298720.10000002</v>
      </c>
      <c r="D30" s="65">
        <v>18494328.27</v>
      </c>
      <c r="E30" s="65">
        <v>3910045.65</v>
      </c>
      <c r="F30" s="65">
        <f t="shared" si="2"/>
        <v>503698268.52999997</v>
      </c>
      <c r="G30" s="65">
        <f t="shared" si="1"/>
        <v>41974855.710833333</v>
      </c>
    </row>
    <row r="31" spans="1:7" x14ac:dyDescent="0.2">
      <c r="A31" s="59" t="s">
        <v>146</v>
      </c>
      <c r="B31" s="65">
        <v>52139306.509999998</v>
      </c>
      <c r="C31" s="65">
        <v>522453427</v>
      </c>
      <c r="D31" s="65">
        <v>25057910</v>
      </c>
      <c r="E31" s="65">
        <v>1335183</v>
      </c>
      <c r="F31" s="65">
        <f>+B31+C31+D31+E31</f>
        <v>600985826.50999999</v>
      </c>
      <c r="G31" s="65">
        <f t="shared" si="1"/>
        <v>50082152.209166668</v>
      </c>
    </row>
    <row r="32" spans="1:7" x14ac:dyDescent="0.2">
      <c r="A32" s="59" t="s">
        <v>150</v>
      </c>
      <c r="B32" s="65">
        <v>61175021.460000001</v>
      </c>
      <c r="C32" s="65">
        <v>693034893.25000012</v>
      </c>
      <c r="D32" s="65">
        <v>29820734.539999999</v>
      </c>
      <c r="E32" s="65">
        <v>2322080.66</v>
      </c>
      <c r="F32" s="65">
        <f>+B32+C32+D32+E32</f>
        <v>786352729.91000009</v>
      </c>
      <c r="G32" s="65">
        <f t="shared" si="1"/>
        <v>65529394.159166671</v>
      </c>
    </row>
    <row r="33" spans="1:7" x14ac:dyDescent="0.2">
      <c r="A33" s="59" t="s">
        <v>152</v>
      </c>
      <c r="B33" s="65">
        <v>143182978</v>
      </c>
      <c r="C33" s="65">
        <v>684405483.46000004</v>
      </c>
      <c r="D33" s="65">
        <v>21853067.02</v>
      </c>
      <c r="E33" s="65">
        <v>1581618</v>
      </c>
      <c r="F33" s="65">
        <f>SUM(B33:E33)</f>
        <v>851023146.48000002</v>
      </c>
      <c r="G33" s="65">
        <f t="shared" si="1"/>
        <v>70918595.540000007</v>
      </c>
    </row>
    <row r="34" spans="1:7" x14ac:dyDescent="0.2">
      <c r="A34" s="59" t="s">
        <v>154</v>
      </c>
      <c r="B34" s="65">
        <v>29151741</v>
      </c>
      <c r="C34" s="65">
        <v>420718802</v>
      </c>
      <c r="D34" s="65">
        <v>26049541.710000001</v>
      </c>
      <c r="E34" s="65">
        <v>3612904</v>
      </c>
      <c r="F34" s="65">
        <f>SUM(B34:E34)</f>
        <v>479532988.70999998</v>
      </c>
      <c r="G34" s="65">
        <f>SUM(F34/12)</f>
        <v>39961082.392499998</v>
      </c>
    </row>
    <row r="35" spans="1:7" x14ac:dyDescent="0.2">
      <c r="A35" s="59" t="s">
        <v>155</v>
      </c>
      <c r="B35" s="65">
        <v>30293007</v>
      </c>
      <c r="C35" s="65">
        <v>501602312</v>
      </c>
      <c r="D35" s="65">
        <v>22735393.390000001</v>
      </c>
      <c r="E35" s="65">
        <v>3725864</v>
      </c>
      <c r="F35" s="65">
        <f>SUM(B35:E35)</f>
        <v>558356576.38999999</v>
      </c>
      <c r="G35" s="65">
        <f>F35/12</f>
        <v>46529714.699166663</v>
      </c>
    </row>
    <row r="36" spans="1:7" x14ac:dyDescent="0.2">
      <c r="A36" s="95" t="s">
        <v>157</v>
      </c>
      <c r="B36" s="65">
        <v>28328115</v>
      </c>
      <c r="C36" s="65">
        <v>598011946</v>
      </c>
      <c r="D36" s="65">
        <v>16850803.66</v>
      </c>
      <c r="E36" s="65">
        <v>2921848</v>
      </c>
      <c r="F36" s="65">
        <f>SUM(B36:E36)</f>
        <v>646112712.65999997</v>
      </c>
      <c r="G36" s="65">
        <f>F36/12</f>
        <v>53842726.055</v>
      </c>
    </row>
    <row r="37" spans="1:7" x14ac:dyDescent="0.2">
      <c r="A37" s="95" t="s">
        <v>162</v>
      </c>
      <c r="B37" s="100">
        <v>17365615</v>
      </c>
      <c r="C37" s="65">
        <v>535801788.35000002</v>
      </c>
      <c r="D37" s="65">
        <v>17837245.760000002</v>
      </c>
      <c r="E37" s="65">
        <v>3539485</v>
      </c>
      <c r="F37" s="65">
        <f>SUM(B37:E37)</f>
        <v>574544134.11000001</v>
      </c>
      <c r="G37" s="65">
        <f>F37/12</f>
        <v>47878677.842500001</v>
      </c>
    </row>
    <row r="38" spans="1:7" x14ac:dyDescent="0.2">
      <c r="A38" s="59"/>
      <c r="B38" s="65"/>
      <c r="C38" s="65"/>
      <c r="D38" s="65"/>
      <c r="E38" s="65"/>
      <c r="F38" s="65"/>
      <c r="G38" s="65"/>
    </row>
    <row r="39" spans="1:7" x14ac:dyDescent="0.2">
      <c r="A39" s="59"/>
      <c r="B39" s="65">
        <f>SUM(B5:B38)</f>
        <v>1478631703.27</v>
      </c>
      <c r="C39" s="65">
        <f>SUM(C5:C38)</f>
        <v>12343482306.865999</v>
      </c>
      <c r="D39" s="65">
        <f>SUM(D5:D38)</f>
        <v>624531006.82999992</v>
      </c>
      <c r="E39" s="65">
        <f>SUM(E5:E38)</f>
        <v>177398372.02000001</v>
      </c>
      <c r="F39" s="65">
        <f>SUM(F5:F38)</f>
        <v>14624043388.986002</v>
      </c>
      <c r="G39" s="65"/>
    </row>
    <row r="41" spans="1:7" x14ac:dyDescent="0.2">
      <c r="A41" s="61" t="s">
        <v>92</v>
      </c>
      <c r="B41" s="43">
        <f>B39/F39</f>
        <v>0.10110963595633347</v>
      </c>
      <c r="C41" s="43">
        <v>0.85</v>
      </c>
      <c r="D41" s="43">
        <f>D39/F39</f>
        <v>4.2705768180389916E-2</v>
      </c>
      <c r="E41" s="43">
        <f>E39/F39</f>
        <v>1.2130596668880672E-2</v>
      </c>
      <c r="F41" s="93"/>
    </row>
    <row r="42" spans="1:7" x14ac:dyDescent="0.2">
      <c r="A42" s="61"/>
      <c r="B42" s="43"/>
      <c r="C42" s="43"/>
      <c r="D42" s="43"/>
      <c r="E42" s="43"/>
    </row>
    <row r="43" spans="1:7" x14ac:dyDescent="0.2">
      <c r="A43" s="97"/>
      <c r="B43" s="65"/>
      <c r="C43" s="65"/>
      <c r="D43" s="65"/>
      <c r="E43" s="65"/>
      <c r="F43" s="65"/>
      <c r="G43" s="60"/>
    </row>
    <row r="44" spans="1:7" x14ac:dyDescent="0.2">
      <c r="A44" s="59"/>
      <c r="B44" s="65"/>
      <c r="C44" s="65"/>
      <c r="D44" s="65"/>
      <c r="E44" s="65"/>
      <c r="F44" s="65"/>
      <c r="G44" s="60"/>
    </row>
    <row r="45" spans="1:7" x14ac:dyDescent="0.2">
      <c r="A45" s="59"/>
      <c r="B45" s="65"/>
      <c r="C45" s="65"/>
      <c r="D45" s="65"/>
      <c r="E45" s="67"/>
      <c r="F45" s="65"/>
    </row>
    <row r="46" spans="1:7" x14ac:dyDescent="0.2">
      <c r="A46" s="59"/>
      <c r="B46" s="65"/>
      <c r="C46" s="65"/>
      <c r="D46" s="65"/>
      <c r="E46" s="65"/>
      <c r="F46" s="65"/>
    </row>
    <row r="47" spans="1:7" x14ac:dyDescent="0.2">
      <c r="A47" s="59"/>
      <c r="B47" s="65"/>
      <c r="C47" s="65"/>
      <c r="D47" s="65"/>
      <c r="E47" s="65"/>
      <c r="F47" s="65"/>
    </row>
    <row r="48" spans="1:7" x14ac:dyDescent="0.2">
      <c r="A48" s="59"/>
      <c r="B48" s="66"/>
      <c r="C48" s="66"/>
      <c r="D48" s="66"/>
      <c r="E48" s="66"/>
      <c r="F48" s="66"/>
    </row>
    <row r="49" spans="2:6" x14ac:dyDescent="0.2">
      <c r="B49" s="66"/>
      <c r="C49" s="66"/>
      <c r="D49" s="66"/>
      <c r="E49" s="66"/>
      <c r="F49" s="66"/>
    </row>
  </sheetData>
  <phoneticPr fontId="4" type="noConversion"/>
  <pageMargins left="0.75" right="0.75" top="1" bottom="1" header="0.5" footer="0.5"/>
  <pageSetup scale="81" orientation="landscape" r:id="rId1"/>
  <headerFooter alignWithMargins="0">
    <oddFooter>&amp;LSource:  SONRIS Revenue Statements&amp;C2&amp;R&amp;"Arial,Italic"As of June 2013 Close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 enableFormatConditionsCalculation="0">
    <tabColor theme="9" tint="-0.249977111117893"/>
    <pageSetUpPr fitToPage="1"/>
  </sheetPr>
  <dimension ref="A1:U87"/>
  <sheetViews>
    <sheetView topLeftCell="A19" workbookViewId="0">
      <selection activeCell="E42" sqref="E42"/>
    </sheetView>
  </sheetViews>
  <sheetFormatPr defaultRowHeight="12.75" x14ac:dyDescent="0.2"/>
  <cols>
    <col min="1" max="1" width="16.28515625" customWidth="1"/>
    <col min="2" max="2" width="10.28515625" bestFit="1" customWidth="1"/>
    <col min="4" max="4" width="16.28515625" customWidth="1"/>
    <col min="5" max="5" width="11.28515625" bestFit="1" customWidth="1"/>
    <col min="9" max="9" width="11.140625" customWidth="1"/>
    <col min="10" max="10" width="12.7109375" customWidth="1"/>
    <col min="11" max="11" width="11.85546875" customWidth="1"/>
    <col min="12" max="12" width="12.28515625" customWidth="1"/>
    <col min="13" max="13" width="11.28515625" customWidth="1"/>
    <col min="14" max="14" width="10.28515625" customWidth="1"/>
    <col min="15" max="15" width="11" customWidth="1"/>
    <col min="16" max="16" width="10.85546875" customWidth="1"/>
    <col min="17" max="17" width="11.28515625" customWidth="1"/>
    <col min="18" max="18" width="11" customWidth="1"/>
    <col min="19" max="19" width="12.7109375" customWidth="1"/>
    <col min="20" max="20" width="13" customWidth="1"/>
    <col min="21" max="21" width="10.140625" bestFit="1" customWidth="1"/>
  </cols>
  <sheetData>
    <row r="1" spans="1:5" ht="15" customHeight="1" x14ac:dyDescent="0.25">
      <c r="A1" s="68" t="s">
        <v>132</v>
      </c>
    </row>
    <row r="3" spans="1:5" ht="13.5" customHeight="1" x14ac:dyDescent="0.2">
      <c r="A3" s="76" t="s">
        <v>144</v>
      </c>
      <c r="B3" s="71" t="s">
        <v>145</v>
      </c>
      <c r="D3" s="76" t="s">
        <v>144</v>
      </c>
      <c r="E3" s="71" t="s">
        <v>145</v>
      </c>
    </row>
    <row r="4" spans="1:5" ht="13.5" customHeight="1" x14ac:dyDescent="0.2">
      <c r="A4" s="1">
        <v>37987</v>
      </c>
      <c r="B4" s="69">
        <v>970647</v>
      </c>
      <c r="D4" s="1">
        <v>40544</v>
      </c>
      <c r="E4" s="91">
        <v>832686</v>
      </c>
    </row>
    <row r="5" spans="1:5" ht="13.5" customHeight="1" x14ac:dyDescent="0.2">
      <c r="A5" s="1">
        <v>38018</v>
      </c>
      <c r="B5" s="69">
        <v>970566</v>
      </c>
      <c r="D5" s="1">
        <v>40575</v>
      </c>
      <c r="E5" s="91">
        <v>830312</v>
      </c>
    </row>
    <row r="6" spans="1:5" ht="13.5" customHeight="1" x14ac:dyDescent="0.2">
      <c r="A6" s="1">
        <v>38047</v>
      </c>
      <c r="B6" s="69">
        <v>973551</v>
      </c>
      <c r="D6" s="1">
        <v>40603</v>
      </c>
      <c r="E6" s="91">
        <v>841244</v>
      </c>
    </row>
    <row r="7" spans="1:5" ht="13.5" customHeight="1" x14ac:dyDescent="0.2">
      <c r="A7" s="1">
        <v>38078</v>
      </c>
      <c r="B7" s="69">
        <v>967958</v>
      </c>
      <c r="D7" s="1">
        <v>40634</v>
      </c>
      <c r="E7" s="91">
        <v>835606</v>
      </c>
    </row>
    <row r="8" spans="1:5" ht="13.5" customHeight="1" x14ac:dyDescent="0.2">
      <c r="A8" s="1">
        <v>38108</v>
      </c>
      <c r="B8" s="69">
        <v>974311</v>
      </c>
      <c r="D8" s="1">
        <v>40664</v>
      </c>
      <c r="E8" s="91">
        <v>838805</v>
      </c>
    </row>
    <row r="9" spans="1:5" ht="13.5" customHeight="1" x14ac:dyDescent="0.2">
      <c r="A9" s="1">
        <v>38139</v>
      </c>
      <c r="B9" s="69">
        <v>978972</v>
      </c>
      <c r="D9" s="1">
        <v>40695</v>
      </c>
      <c r="E9" s="91">
        <v>837030</v>
      </c>
    </row>
    <row r="10" spans="1:5" ht="13.5" customHeight="1" x14ac:dyDescent="0.2">
      <c r="A10" s="1">
        <v>38169</v>
      </c>
      <c r="B10" s="69">
        <v>977175</v>
      </c>
      <c r="D10" s="1">
        <v>40725</v>
      </c>
      <c r="E10" s="96">
        <v>840695</v>
      </c>
    </row>
    <row r="11" spans="1:5" ht="13.5" customHeight="1" x14ac:dyDescent="0.2">
      <c r="A11" s="1">
        <v>38200</v>
      </c>
      <c r="B11" s="69">
        <v>979727</v>
      </c>
      <c r="D11" s="1">
        <v>40756</v>
      </c>
      <c r="E11" s="96">
        <v>827487</v>
      </c>
    </row>
    <row r="12" spans="1:5" ht="13.5" customHeight="1" x14ac:dyDescent="0.2">
      <c r="A12" s="1">
        <v>38231</v>
      </c>
      <c r="B12" s="69">
        <v>981595</v>
      </c>
      <c r="D12" s="1">
        <v>40787</v>
      </c>
      <c r="E12" s="96">
        <v>838284</v>
      </c>
    </row>
    <row r="13" spans="1:5" ht="13.5" customHeight="1" x14ac:dyDescent="0.2">
      <c r="A13" s="1">
        <v>38261</v>
      </c>
      <c r="B13" s="69">
        <v>981936</v>
      </c>
      <c r="D13" s="1">
        <v>40817</v>
      </c>
      <c r="E13" s="96">
        <v>841468</v>
      </c>
    </row>
    <row r="14" spans="1:5" ht="13.5" customHeight="1" x14ac:dyDescent="0.2">
      <c r="A14" s="1">
        <v>38292</v>
      </c>
      <c r="B14" s="69">
        <v>983547</v>
      </c>
      <c r="D14" s="1">
        <v>40848</v>
      </c>
      <c r="E14" s="96">
        <v>842874</v>
      </c>
    </row>
    <row r="15" spans="1:5" ht="13.5" customHeight="1" x14ac:dyDescent="0.2">
      <c r="A15" s="1">
        <v>38322</v>
      </c>
      <c r="B15" s="69">
        <v>982793</v>
      </c>
      <c r="D15" s="1">
        <v>40878</v>
      </c>
      <c r="E15" s="96">
        <v>850934</v>
      </c>
    </row>
    <row r="16" spans="1:5" ht="13.5" customHeight="1" x14ac:dyDescent="0.2">
      <c r="A16" s="1">
        <v>38353</v>
      </c>
      <c r="B16" s="69">
        <v>977687</v>
      </c>
      <c r="D16" s="1">
        <v>40909</v>
      </c>
      <c r="E16" s="96">
        <v>850672</v>
      </c>
    </row>
    <row r="17" spans="1:21" ht="13.5" customHeight="1" x14ac:dyDescent="0.2">
      <c r="A17" s="1">
        <v>38384</v>
      </c>
      <c r="B17" s="69">
        <v>987060</v>
      </c>
      <c r="D17" s="1">
        <v>40940</v>
      </c>
      <c r="E17" s="96">
        <v>848663</v>
      </c>
    </row>
    <row r="18" spans="1:21" ht="13.5" customHeight="1" x14ac:dyDescent="0.2">
      <c r="A18" s="1">
        <v>38412</v>
      </c>
      <c r="B18" s="69">
        <v>989296</v>
      </c>
      <c r="D18" s="1">
        <v>40969</v>
      </c>
      <c r="E18" s="96">
        <v>844908</v>
      </c>
    </row>
    <row r="19" spans="1:21" ht="13.5" customHeight="1" x14ac:dyDescent="0.2">
      <c r="A19" s="1">
        <v>38443</v>
      </c>
      <c r="B19" s="69">
        <v>985526</v>
      </c>
      <c r="D19" s="1">
        <v>41000</v>
      </c>
      <c r="E19" s="96">
        <v>841755</v>
      </c>
    </row>
    <row r="20" spans="1:21" ht="13.5" customHeight="1" x14ac:dyDescent="0.2">
      <c r="A20" s="1">
        <v>38473</v>
      </c>
      <c r="B20" s="69">
        <v>986287</v>
      </c>
      <c r="D20" s="1">
        <v>41030</v>
      </c>
      <c r="E20" s="96">
        <v>851404</v>
      </c>
    </row>
    <row r="21" spans="1:21" ht="13.5" customHeight="1" x14ac:dyDescent="0.2">
      <c r="A21" s="1">
        <v>38504</v>
      </c>
      <c r="B21" s="69">
        <v>984084</v>
      </c>
      <c r="D21" s="1">
        <v>41061</v>
      </c>
      <c r="E21" s="96">
        <v>853371</v>
      </c>
    </row>
    <row r="22" spans="1:21" ht="13.5" customHeight="1" x14ac:dyDescent="0.2">
      <c r="A22" s="1">
        <v>38534</v>
      </c>
      <c r="B22" s="69">
        <v>991395</v>
      </c>
      <c r="D22" s="1">
        <v>41091</v>
      </c>
      <c r="E22" s="96">
        <v>848353</v>
      </c>
    </row>
    <row r="23" spans="1:21" ht="13.5" customHeight="1" x14ac:dyDescent="0.2">
      <c r="A23" s="1">
        <v>38565</v>
      </c>
      <c r="B23" s="69">
        <v>993569</v>
      </c>
      <c r="D23" s="1">
        <v>41122</v>
      </c>
      <c r="E23" s="96">
        <v>843802</v>
      </c>
    </row>
    <row r="24" spans="1:21" ht="13.5" customHeight="1" x14ac:dyDescent="0.2">
      <c r="A24" s="1">
        <v>38596</v>
      </c>
      <c r="B24" s="69">
        <v>999285</v>
      </c>
      <c r="D24" s="1">
        <v>41153</v>
      </c>
      <c r="E24" s="96">
        <v>847588</v>
      </c>
    </row>
    <row r="25" spans="1:21" ht="13.5" customHeight="1" x14ac:dyDescent="0.2">
      <c r="A25" s="1">
        <v>38626</v>
      </c>
      <c r="B25" s="69">
        <v>1001031</v>
      </c>
      <c r="D25" s="1">
        <v>41183</v>
      </c>
      <c r="E25" s="96">
        <v>841248</v>
      </c>
    </row>
    <row r="26" spans="1:21" ht="13.5" customHeight="1" x14ac:dyDescent="0.2">
      <c r="A26" s="1">
        <v>38657</v>
      </c>
      <c r="B26" s="69">
        <v>999714</v>
      </c>
      <c r="D26" s="1">
        <v>41214</v>
      </c>
      <c r="E26" s="96">
        <v>840722</v>
      </c>
    </row>
    <row r="27" spans="1:21" ht="13.5" customHeight="1" x14ac:dyDescent="0.2">
      <c r="A27" s="1">
        <v>38687</v>
      </c>
      <c r="B27" s="69">
        <v>1000881</v>
      </c>
      <c r="D27" s="1">
        <v>41244</v>
      </c>
      <c r="E27" s="96">
        <v>842195</v>
      </c>
    </row>
    <row r="28" spans="1:21" ht="12.75" customHeight="1" x14ac:dyDescent="0.2">
      <c r="A28" s="1">
        <v>38718</v>
      </c>
      <c r="B28" s="69">
        <v>997605</v>
      </c>
      <c r="D28" s="1">
        <v>41275</v>
      </c>
      <c r="E28" s="96">
        <v>838989</v>
      </c>
    </row>
    <row r="29" spans="1:21" x14ac:dyDescent="0.2">
      <c r="A29" s="1">
        <v>38749</v>
      </c>
      <c r="B29" s="69">
        <v>1012059</v>
      </c>
      <c r="D29" s="1">
        <v>41306</v>
      </c>
      <c r="E29" s="96">
        <v>840990</v>
      </c>
    </row>
    <row r="30" spans="1:21" x14ac:dyDescent="0.2">
      <c r="A30" s="1">
        <v>38777</v>
      </c>
      <c r="B30" s="69">
        <v>1010201</v>
      </c>
      <c r="D30" s="1">
        <v>41334</v>
      </c>
      <c r="E30" s="96">
        <v>834173</v>
      </c>
      <c r="I30" s="9" t="s">
        <v>135</v>
      </c>
      <c r="J30" s="9" t="s">
        <v>136</v>
      </c>
      <c r="K30" s="9" t="s">
        <v>25</v>
      </c>
      <c r="L30" s="9" t="s">
        <v>26</v>
      </c>
      <c r="M30" s="9" t="s">
        <v>27</v>
      </c>
      <c r="N30" s="9" t="s">
        <v>28</v>
      </c>
      <c r="O30" s="9" t="s">
        <v>29</v>
      </c>
      <c r="P30" s="9" t="s">
        <v>137</v>
      </c>
      <c r="Q30" s="9" t="s">
        <v>138</v>
      </c>
      <c r="R30" s="9" t="s">
        <v>139</v>
      </c>
      <c r="S30" s="9" t="s">
        <v>140</v>
      </c>
      <c r="T30" s="9" t="s">
        <v>141</v>
      </c>
      <c r="U30" s="9" t="s">
        <v>9</v>
      </c>
    </row>
    <row r="31" spans="1:21" x14ac:dyDescent="0.2">
      <c r="A31" s="1">
        <v>38808</v>
      </c>
      <c r="B31" s="69">
        <v>1014111</v>
      </c>
      <c r="D31" s="1">
        <v>41365</v>
      </c>
      <c r="E31" s="96">
        <v>800284</v>
      </c>
      <c r="H31">
        <v>2004</v>
      </c>
      <c r="I31" s="66">
        <v>970647</v>
      </c>
      <c r="J31" s="66">
        <v>970566</v>
      </c>
      <c r="K31" s="66">
        <v>973551</v>
      </c>
      <c r="L31" s="66">
        <v>967958</v>
      </c>
      <c r="M31" s="66">
        <v>974311</v>
      </c>
      <c r="N31" s="66">
        <v>978972</v>
      </c>
      <c r="O31" s="66">
        <v>977175</v>
      </c>
      <c r="P31" s="66">
        <v>979727</v>
      </c>
      <c r="Q31" s="66">
        <v>981595</v>
      </c>
      <c r="R31" s="66">
        <v>981936</v>
      </c>
      <c r="S31" s="66">
        <v>983547</v>
      </c>
      <c r="T31" s="66">
        <v>982793</v>
      </c>
      <c r="U31" s="66">
        <f t="shared" ref="U31:U40" si="0">SUM(I31:T31)</f>
        <v>11722778</v>
      </c>
    </row>
    <row r="32" spans="1:21" x14ac:dyDescent="0.2">
      <c r="A32" s="1">
        <v>38838</v>
      </c>
      <c r="B32" s="69">
        <v>1019784</v>
      </c>
      <c r="D32" s="1">
        <v>41395</v>
      </c>
      <c r="E32" s="96">
        <v>793150</v>
      </c>
      <c r="H32">
        <v>2005</v>
      </c>
      <c r="I32" s="66">
        <v>977687</v>
      </c>
      <c r="J32" s="66">
        <v>987060</v>
      </c>
      <c r="K32" s="66">
        <v>989296</v>
      </c>
      <c r="L32" s="66">
        <v>985526</v>
      </c>
      <c r="M32" s="66">
        <v>986287</v>
      </c>
      <c r="N32" s="66">
        <v>984084</v>
      </c>
      <c r="O32" s="66">
        <v>991395</v>
      </c>
      <c r="P32" s="66">
        <v>993569</v>
      </c>
      <c r="Q32" s="66">
        <v>999285</v>
      </c>
      <c r="R32" s="66">
        <v>1001031</v>
      </c>
      <c r="S32" s="66">
        <v>999714</v>
      </c>
      <c r="T32" s="66">
        <v>1000881</v>
      </c>
      <c r="U32" s="66">
        <f t="shared" si="0"/>
        <v>11895815</v>
      </c>
    </row>
    <row r="33" spans="1:21" x14ac:dyDescent="0.2">
      <c r="A33" s="1">
        <v>38869</v>
      </c>
      <c r="B33" s="69">
        <v>1007301</v>
      </c>
      <c r="D33" s="1">
        <v>41426</v>
      </c>
      <c r="E33" s="96">
        <v>785111</v>
      </c>
      <c r="H33">
        <v>2006</v>
      </c>
      <c r="I33" s="69">
        <v>997605</v>
      </c>
      <c r="J33" s="69">
        <v>1012059</v>
      </c>
      <c r="K33" s="69">
        <v>1010201</v>
      </c>
      <c r="L33" s="69">
        <v>1014111</v>
      </c>
      <c r="M33" s="69">
        <v>1019784</v>
      </c>
      <c r="N33" s="69">
        <v>1007301</v>
      </c>
      <c r="O33" s="69">
        <v>1005887</v>
      </c>
      <c r="P33" s="69">
        <v>1015199</v>
      </c>
      <c r="Q33" s="69">
        <v>1011473</v>
      </c>
      <c r="R33" s="69">
        <v>1016921</v>
      </c>
      <c r="S33" s="69">
        <v>1023932</v>
      </c>
      <c r="T33" s="69">
        <v>1022243</v>
      </c>
      <c r="U33" s="66">
        <f t="shared" si="0"/>
        <v>12156716</v>
      </c>
    </row>
    <row r="34" spans="1:21" x14ac:dyDescent="0.2">
      <c r="A34" s="1">
        <v>38899</v>
      </c>
      <c r="B34" s="69">
        <v>1005887</v>
      </c>
      <c r="H34">
        <v>2007</v>
      </c>
      <c r="I34" s="69">
        <v>1028925</v>
      </c>
      <c r="J34" s="69">
        <v>1036953</v>
      </c>
      <c r="K34" s="66">
        <v>1021053</v>
      </c>
      <c r="L34" s="66">
        <v>1020861</v>
      </c>
      <c r="M34" s="66">
        <v>1015199</v>
      </c>
      <c r="N34" s="69">
        <v>1011179</v>
      </c>
      <c r="O34" s="69">
        <v>1005474</v>
      </c>
      <c r="P34" s="69">
        <v>1010699</v>
      </c>
      <c r="Q34" s="69">
        <v>1007599</v>
      </c>
      <c r="R34" s="69">
        <v>1004799</v>
      </c>
      <c r="S34" s="69">
        <v>998681</v>
      </c>
      <c r="T34" s="69">
        <v>1000171</v>
      </c>
      <c r="U34" s="66">
        <f t="shared" si="0"/>
        <v>12161593</v>
      </c>
    </row>
    <row r="35" spans="1:21" x14ac:dyDescent="0.2">
      <c r="A35" s="1">
        <v>38930</v>
      </c>
      <c r="B35" s="69">
        <v>1015199</v>
      </c>
      <c r="H35">
        <v>2008</v>
      </c>
      <c r="I35" s="69">
        <v>1004555</v>
      </c>
      <c r="J35" s="69">
        <v>996060</v>
      </c>
      <c r="K35" s="69">
        <v>1007716</v>
      </c>
      <c r="L35" s="69">
        <v>997694</v>
      </c>
      <c r="M35" s="69">
        <v>987990</v>
      </c>
      <c r="N35" s="69">
        <v>983981</v>
      </c>
      <c r="O35" s="69">
        <v>971662</v>
      </c>
      <c r="P35" s="69">
        <v>971764</v>
      </c>
      <c r="Q35" s="69">
        <v>956861</v>
      </c>
      <c r="R35" s="69">
        <v>979642</v>
      </c>
      <c r="S35" s="69">
        <v>978571</v>
      </c>
      <c r="T35" s="69">
        <v>980177</v>
      </c>
      <c r="U35" s="66">
        <f t="shared" si="0"/>
        <v>11816673</v>
      </c>
    </row>
    <row r="36" spans="1:21" x14ac:dyDescent="0.2">
      <c r="A36" s="1">
        <v>38961</v>
      </c>
      <c r="B36" s="69">
        <v>1011473</v>
      </c>
      <c r="H36">
        <v>2009</v>
      </c>
      <c r="I36" s="69">
        <v>975858</v>
      </c>
      <c r="J36" s="69">
        <v>968268</v>
      </c>
      <c r="K36" s="69">
        <v>965586</v>
      </c>
      <c r="L36" s="69">
        <v>956319</v>
      </c>
      <c r="M36" s="69">
        <v>958778</v>
      </c>
      <c r="N36" s="69">
        <v>944169</v>
      </c>
      <c r="O36" s="69">
        <v>932690</v>
      </c>
      <c r="P36" s="91">
        <v>920007</v>
      </c>
      <c r="Q36" s="91">
        <v>904586</v>
      </c>
      <c r="R36" s="91">
        <v>895792</v>
      </c>
      <c r="S36" s="12">
        <v>892551</v>
      </c>
      <c r="T36" s="12">
        <v>895270</v>
      </c>
      <c r="U36" s="66">
        <f t="shared" si="0"/>
        <v>11209874</v>
      </c>
    </row>
    <row r="37" spans="1:21" x14ac:dyDescent="0.2">
      <c r="A37" s="1">
        <v>38991</v>
      </c>
      <c r="B37" s="69">
        <v>1016921</v>
      </c>
      <c r="H37">
        <v>2010</v>
      </c>
      <c r="I37" s="91">
        <v>895294</v>
      </c>
      <c r="J37" s="91">
        <v>890479</v>
      </c>
      <c r="K37" s="91">
        <v>873504</v>
      </c>
      <c r="L37" s="91">
        <v>847680</v>
      </c>
      <c r="M37" s="91">
        <v>847259</v>
      </c>
      <c r="N37" s="91">
        <v>840614</v>
      </c>
      <c r="O37" s="91">
        <v>837713</v>
      </c>
      <c r="P37" s="91">
        <v>840595</v>
      </c>
      <c r="Q37" s="91">
        <v>839384</v>
      </c>
      <c r="R37" s="91">
        <v>834736</v>
      </c>
      <c r="S37" s="91">
        <v>831990</v>
      </c>
      <c r="T37" s="91">
        <v>830109</v>
      </c>
      <c r="U37" s="66">
        <f t="shared" si="0"/>
        <v>10209357</v>
      </c>
    </row>
    <row r="38" spans="1:21" x14ac:dyDescent="0.2">
      <c r="A38" s="1">
        <v>39022</v>
      </c>
      <c r="B38" s="69">
        <v>1023932</v>
      </c>
      <c r="H38">
        <v>2011</v>
      </c>
      <c r="I38" s="91">
        <v>832686</v>
      </c>
      <c r="J38" s="91">
        <v>830312</v>
      </c>
      <c r="K38" s="91">
        <v>841244</v>
      </c>
      <c r="L38" s="91">
        <v>835606</v>
      </c>
      <c r="M38" s="91">
        <v>838805</v>
      </c>
      <c r="N38" s="91">
        <v>837030</v>
      </c>
      <c r="O38" s="96">
        <v>840695</v>
      </c>
      <c r="P38" s="96">
        <v>827487</v>
      </c>
      <c r="Q38" s="96">
        <v>838284</v>
      </c>
      <c r="R38" s="96">
        <v>841468</v>
      </c>
      <c r="S38" s="96">
        <v>842874</v>
      </c>
      <c r="T38" s="96">
        <v>850934</v>
      </c>
      <c r="U38" s="66">
        <f t="shared" si="0"/>
        <v>10057425</v>
      </c>
    </row>
    <row r="39" spans="1:21" x14ac:dyDescent="0.2">
      <c r="A39" s="1">
        <v>39052</v>
      </c>
      <c r="B39" s="69">
        <v>1022243</v>
      </c>
      <c r="H39">
        <v>2012</v>
      </c>
      <c r="I39" s="96">
        <v>850672</v>
      </c>
      <c r="J39" s="96">
        <v>848663</v>
      </c>
      <c r="K39" s="96">
        <v>844908</v>
      </c>
      <c r="L39" s="96">
        <v>841755</v>
      </c>
      <c r="M39" s="96">
        <v>851404</v>
      </c>
      <c r="N39" s="96">
        <v>853371</v>
      </c>
      <c r="O39" s="12">
        <v>848353</v>
      </c>
      <c r="P39" s="12">
        <v>843802</v>
      </c>
      <c r="Q39" s="12">
        <v>847588</v>
      </c>
      <c r="R39" s="96">
        <v>841248</v>
      </c>
      <c r="S39" s="96">
        <v>840722</v>
      </c>
      <c r="T39" s="96">
        <v>842195</v>
      </c>
      <c r="U39" s="66">
        <f t="shared" si="0"/>
        <v>10154681</v>
      </c>
    </row>
    <row r="40" spans="1:21" x14ac:dyDescent="0.2">
      <c r="A40" s="1">
        <v>39083</v>
      </c>
      <c r="B40" s="69">
        <v>1028925</v>
      </c>
      <c r="H40">
        <v>2013</v>
      </c>
      <c r="I40" s="96">
        <v>838989</v>
      </c>
      <c r="J40" s="96">
        <v>840990</v>
      </c>
      <c r="K40" s="96">
        <v>834173</v>
      </c>
      <c r="L40" s="96">
        <v>800284</v>
      </c>
      <c r="M40" s="96">
        <v>793150</v>
      </c>
      <c r="N40" s="96">
        <v>785111</v>
      </c>
      <c r="U40" s="66">
        <f t="shared" si="0"/>
        <v>4892697</v>
      </c>
    </row>
    <row r="41" spans="1:21" x14ac:dyDescent="0.2">
      <c r="A41" s="1">
        <v>39114</v>
      </c>
      <c r="B41" s="69">
        <v>1036953</v>
      </c>
    </row>
    <row r="42" spans="1:21" x14ac:dyDescent="0.2">
      <c r="A42" s="1">
        <v>39142</v>
      </c>
      <c r="B42" s="69">
        <v>1021053</v>
      </c>
    </row>
    <row r="43" spans="1:21" x14ac:dyDescent="0.2">
      <c r="A43" s="1">
        <v>39173</v>
      </c>
      <c r="B43" s="69">
        <v>1020861</v>
      </c>
    </row>
    <row r="44" spans="1:21" x14ac:dyDescent="0.2">
      <c r="A44" s="1">
        <v>39203</v>
      </c>
      <c r="B44" s="69">
        <v>1015199</v>
      </c>
    </row>
    <row r="45" spans="1:21" x14ac:dyDescent="0.2">
      <c r="A45" s="1">
        <v>39234</v>
      </c>
      <c r="B45" s="69">
        <v>1011179</v>
      </c>
    </row>
    <row r="46" spans="1:21" x14ac:dyDescent="0.2">
      <c r="A46" s="1">
        <v>39264</v>
      </c>
      <c r="B46" s="69">
        <v>1005474</v>
      </c>
    </row>
    <row r="47" spans="1:21" x14ac:dyDescent="0.2">
      <c r="A47" s="1">
        <v>39295</v>
      </c>
      <c r="B47" s="69">
        <v>1010699</v>
      </c>
    </row>
    <row r="48" spans="1:21" x14ac:dyDescent="0.2">
      <c r="A48" s="1">
        <v>39326</v>
      </c>
      <c r="B48" s="69">
        <v>1007599</v>
      </c>
    </row>
    <row r="49" spans="1:2" x14ac:dyDescent="0.2">
      <c r="A49" s="1">
        <v>39356</v>
      </c>
      <c r="B49" s="69">
        <v>1004799</v>
      </c>
    </row>
    <row r="50" spans="1:2" x14ac:dyDescent="0.2">
      <c r="A50" s="1">
        <v>39387</v>
      </c>
      <c r="B50" s="69">
        <v>998681</v>
      </c>
    </row>
    <row r="51" spans="1:2" x14ac:dyDescent="0.2">
      <c r="A51" s="1">
        <v>39417</v>
      </c>
      <c r="B51" s="69">
        <v>1000171</v>
      </c>
    </row>
    <row r="52" spans="1:2" x14ac:dyDescent="0.2">
      <c r="A52" s="1">
        <v>39448</v>
      </c>
      <c r="B52" s="69">
        <v>1004555</v>
      </c>
    </row>
    <row r="53" spans="1:2" x14ac:dyDescent="0.2">
      <c r="A53" s="1">
        <v>39479</v>
      </c>
      <c r="B53" s="69">
        <v>996060</v>
      </c>
    </row>
    <row r="54" spans="1:2" x14ac:dyDescent="0.2">
      <c r="A54" s="1">
        <v>39508</v>
      </c>
      <c r="B54" s="69">
        <v>1007716</v>
      </c>
    </row>
    <row r="55" spans="1:2" x14ac:dyDescent="0.2">
      <c r="A55" s="1">
        <v>39539</v>
      </c>
      <c r="B55" s="69">
        <v>997694</v>
      </c>
    </row>
    <row r="56" spans="1:2" x14ac:dyDescent="0.2">
      <c r="A56" s="1">
        <v>39569</v>
      </c>
      <c r="B56" s="69">
        <v>987990</v>
      </c>
    </row>
    <row r="57" spans="1:2" x14ac:dyDescent="0.2">
      <c r="A57" s="1">
        <v>39600</v>
      </c>
      <c r="B57" s="69">
        <v>983981</v>
      </c>
    </row>
    <row r="58" spans="1:2" x14ac:dyDescent="0.2">
      <c r="A58" s="1">
        <v>39630</v>
      </c>
      <c r="B58" s="69">
        <v>971662</v>
      </c>
    </row>
    <row r="59" spans="1:2" x14ac:dyDescent="0.2">
      <c r="A59" s="1">
        <v>39661</v>
      </c>
      <c r="B59" s="69">
        <v>971764</v>
      </c>
    </row>
    <row r="60" spans="1:2" x14ac:dyDescent="0.2">
      <c r="A60" s="1">
        <v>39692</v>
      </c>
      <c r="B60" s="69">
        <v>956861</v>
      </c>
    </row>
    <row r="61" spans="1:2" x14ac:dyDescent="0.2">
      <c r="A61" s="1">
        <v>39722</v>
      </c>
      <c r="B61" s="69">
        <v>979642</v>
      </c>
    </row>
    <row r="62" spans="1:2" x14ac:dyDescent="0.2">
      <c r="A62" s="1">
        <v>39753</v>
      </c>
      <c r="B62" s="69">
        <v>978571</v>
      </c>
    </row>
    <row r="63" spans="1:2" x14ac:dyDescent="0.2">
      <c r="A63" s="1">
        <v>39783</v>
      </c>
      <c r="B63" s="69">
        <v>980177</v>
      </c>
    </row>
    <row r="64" spans="1:2" x14ac:dyDescent="0.2">
      <c r="A64" s="1">
        <v>39814</v>
      </c>
      <c r="B64" s="69">
        <v>975858</v>
      </c>
    </row>
    <row r="65" spans="1:2" x14ac:dyDescent="0.2">
      <c r="A65" s="1">
        <v>39845</v>
      </c>
      <c r="B65" s="69">
        <v>968268</v>
      </c>
    </row>
    <row r="66" spans="1:2" x14ac:dyDescent="0.2">
      <c r="A66" s="1">
        <v>39873</v>
      </c>
      <c r="B66" s="69">
        <v>965586</v>
      </c>
    </row>
    <row r="67" spans="1:2" x14ac:dyDescent="0.2">
      <c r="A67" s="1">
        <v>39904</v>
      </c>
      <c r="B67" s="69">
        <v>956319</v>
      </c>
    </row>
    <row r="68" spans="1:2" x14ac:dyDescent="0.2">
      <c r="A68" s="1">
        <v>39934</v>
      </c>
      <c r="B68" s="69">
        <v>958778</v>
      </c>
    </row>
    <row r="69" spans="1:2" x14ac:dyDescent="0.2">
      <c r="A69" s="1">
        <v>39965</v>
      </c>
      <c r="B69" s="69">
        <v>944169</v>
      </c>
    </row>
    <row r="70" spans="1:2" x14ac:dyDescent="0.2">
      <c r="A70" s="1">
        <v>39995</v>
      </c>
      <c r="B70" s="69">
        <v>932690</v>
      </c>
    </row>
    <row r="71" spans="1:2" x14ac:dyDescent="0.2">
      <c r="A71" s="1">
        <v>40026</v>
      </c>
      <c r="B71" s="91">
        <v>920007</v>
      </c>
    </row>
    <row r="72" spans="1:2" x14ac:dyDescent="0.2">
      <c r="A72" s="1">
        <v>40057</v>
      </c>
      <c r="B72" s="91">
        <v>904586</v>
      </c>
    </row>
    <row r="73" spans="1:2" x14ac:dyDescent="0.2">
      <c r="A73" s="1">
        <v>40087</v>
      </c>
      <c r="B73" s="91">
        <v>895792</v>
      </c>
    </row>
    <row r="74" spans="1:2" x14ac:dyDescent="0.2">
      <c r="A74" s="1">
        <v>40118</v>
      </c>
      <c r="B74" s="91">
        <v>892551</v>
      </c>
    </row>
    <row r="75" spans="1:2" x14ac:dyDescent="0.2">
      <c r="A75" s="1">
        <v>40148</v>
      </c>
      <c r="B75" s="91">
        <v>895270</v>
      </c>
    </row>
    <row r="76" spans="1:2" x14ac:dyDescent="0.2">
      <c r="A76" s="1">
        <v>40179</v>
      </c>
      <c r="B76" s="91">
        <v>895294</v>
      </c>
    </row>
    <row r="77" spans="1:2" x14ac:dyDescent="0.2">
      <c r="A77" s="1">
        <v>40210</v>
      </c>
      <c r="B77" s="91">
        <v>890479</v>
      </c>
    </row>
    <row r="78" spans="1:2" x14ac:dyDescent="0.2">
      <c r="A78" s="1">
        <v>40238</v>
      </c>
      <c r="B78" s="91">
        <v>873504</v>
      </c>
    </row>
    <row r="79" spans="1:2" x14ac:dyDescent="0.2">
      <c r="A79" s="1">
        <v>40269</v>
      </c>
      <c r="B79" s="91">
        <v>847680</v>
      </c>
    </row>
    <row r="80" spans="1:2" x14ac:dyDescent="0.2">
      <c r="A80" s="1">
        <v>40299</v>
      </c>
      <c r="B80" s="91">
        <v>847259</v>
      </c>
    </row>
    <row r="81" spans="1:2" x14ac:dyDescent="0.2">
      <c r="A81" s="1">
        <v>40330</v>
      </c>
      <c r="B81" s="91">
        <v>840614</v>
      </c>
    </row>
    <row r="82" spans="1:2" x14ac:dyDescent="0.2">
      <c r="A82" s="1">
        <v>40360</v>
      </c>
      <c r="B82" s="91">
        <v>837713</v>
      </c>
    </row>
    <row r="83" spans="1:2" x14ac:dyDescent="0.2">
      <c r="A83" s="1">
        <v>40391</v>
      </c>
      <c r="B83" s="91">
        <v>840595</v>
      </c>
    </row>
    <row r="84" spans="1:2" x14ac:dyDescent="0.2">
      <c r="A84" s="1">
        <v>40422</v>
      </c>
      <c r="B84" s="91">
        <v>839384</v>
      </c>
    </row>
    <row r="85" spans="1:2" x14ac:dyDescent="0.2">
      <c r="A85" s="1">
        <v>40452</v>
      </c>
      <c r="B85" s="91">
        <v>834736</v>
      </c>
    </row>
    <row r="86" spans="1:2" x14ac:dyDescent="0.2">
      <c r="A86" s="1">
        <v>40483</v>
      </c>
      <c r="B86" s="91">
        <v>831990</v>
      </c>
    </row>
    <row r="87" spans="1:2" x14ac:dyDescent="0.2">
      <c r="A87" s="1">
        <v>40513</v>
      </c>
      <c r="B87" s="91">
        <v>830109</v>
      </c>
    </row>
  </sheetData>
  <phoneticPr fontId="8" type="noConversion"/>
  <pageMargins left="0.75" right="0.26" top="0.5" bottom="0.5" header="0.5" footer="0.5"/>
  <pageSetup scale="65" orientation="portrait" horizontalDpi="1200" verticalDpi="1200" r:id="rId1"/>
  <headerFooter alignWithMargins="0">
    <oddFooter>&amp;C22&amp;R&amp;"Arial,Italic"As of July 1, 2013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 enableFormatConditionsCalculation="0">
    <tabColor theme="9" tint="-0.249977111117893"/>
    <pageSetUpPr fitToPage="1"/>
  </sheetPr>
  <dimension ref="A1:B16"/>
  <sheetViews>
    <sheetView workbookViewId="0">
      <selection activeCell="E23" sqref="E23"/>
    </sheetView>
  </sheetViews>
  <sheetFormatPr defaultRowHeight="12.75" customHeight="1" x14ac:dyDescent="0.2"/>
  <cols>
    <col min="1" max="1" width="18.140625" customWidth="1"/>
    <col min="2" max="2" width="11.28515625" bestFit="1" customWidth="1"/>
    <col min="4" max="4" width="15.7109375" customWidth="1"/>
    <col min="10" max="10" width="12.7109375" customWidth="1"/>
  </cols>
  <sheetData>
    <row r="1" spans="1:2" ht="15.75" customHeight="1" x14ac:dyDescent="0.25">
      <c r="A1" s="68" t="s">
        <v>38</v>
      </c>
    </row>
    <row r="3" spans="1:2" ht="12.75" customHeight="1" x14ac:dyDescent="0.2">
      <c r="A3" s="76" t="s">
        <v>144</v>
      </c>
      <c r="B3" s="71" t="s">
        <v>39</v>
      </c>
    </row>
    <row r="4" spans="1:2" ht="12.75" customHeight="1" x14ac:dyDescent="0.2">
      <c r="A4" s="1">
        <v>41061</v>
      </c>
      <c r="B4" s="96">
        <v>382986</v>
      </c>
    </row>
    <row r="5" spans="1:2" ht="12.75" customHeight="1" x14ac:dyDescent="0.2">
      <c r="A5" s="1">
        <v>41091</v>
      </c>
      <c r="B5" s="96">
        <v>381559</v>
      </c>
    </row>
    <row r="6" spans="1:2" ht="12.75" customHeight="1" x14ac:dyDescent="0.2">
      <c r="A6" s="1">
        <v>41122</v>
      </c>
      <c r="B6" s="96">
        <v>379777</v>
      </c>
    </row>
    <row r="7" spans="1:2" ht="12.75" customHeight="1" x14ac:dyDescent="0.2">
      <c r="A7" s="1">
        <v>41153</v>
      </c>
      <c r="B7" s="96">
        <v>379775</v>
      </c>
    </row>
    <row r="8" spans="1:2" ht="12.75" customHeight="1" x14ac:dyDescent="0.2">
      <c r="A8" s="1">
        <v>41183</v>
      </c>
      <c r="B8" s="96">
        <v>386184</v>
      </c>
    </row>
    <row r="9" spans="1:2" ht="12.75" customHeight="1" x14ac:dyDescent="0.2">
      <c r="A9" s="1">
        <v>41214</v>
      </c>
      <c r="B9" s="96">
        <v>385590</v>
      </c>
    </row>
    <row r="10" spans="1:2" ht="12.75" customHeight="1" x14ac:dyDescent="0.2">
      <c r="A10" s="1">
        <v>41244</v>
      </c>
      <c r="B10" s="96">
        <v>388946</v>
      </c>
    </row>
    <row r="11" spans="1:2" ht="12.75" customHeight="1" x14ac:dyDescent="0.2">
      <c r="A11" s="1">
        <v>41275</v>
      </c>
      <c r="B11" s="96">
        <v>388817</v>
      </c>
    </row>
    <row r="12" spans="1:2" ht="12.75" customHeight="1" x14ac:dyDescent="0.2">
      <c r="A12" s="1">
        <v>41306</v>
      </c>
      <c r="B12" s="96">
        <v>389326</v>
      </c>
    </row>
    <row r="13" spans="1:2" ht="12.75" customHeight="1" x14ac:dyDescent="0.2">
      <c r="A13" s="1">
        <v>41334</v>
      </c>
      <c r="B13" s="96">
        <v>390049</v>
      </c>
    </row>
    <row r="14" spans="1:2" ht="12.75" customHeight="1" x14ac:dyDescent="0.2">
      <c r="A14" s="1">
        <v>41365</v>
      </c>
      <c r="B14" s="96">
        <v>387994</v>
      </c>
    </row>
    <row r="15" spans="1:2" ht="12.75" customHeight="1" x14ac:dyDescent="0.2">
      <c r="A15" s="1">
        <v>41395</v>
      </c>
      <c r="B15" s="96">
        <v>384576</v>
      </c>
    </row>
    <row r="16" spans="1:2" ht="12.75" customHeight="1" x14ac:dyDescent="0.2">
      <c r="A16" s="1">
        <v>41426</v>
      </c>
      <c r="B16" s="96">
        <v>378766</v>
      </c>
    </row>
  </sheetData>
  <phoneticPr fontId="8" type="noConversion"/>
  <pageMargins left="0.75" right="0.26" top="1" bottom="1" header="0.5" footer="0.5"/>
  <pageSetup orientation="portrait" horizontalDpi="1200" verticalDpi="1200" r:id="rId1"/>
  <headerFooter alignWithMargins="0">
    <oddFooter>&amp;C24&amp;R&amp;"Arial,Italic"As of July 1, 2013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 enableFormatConditionsCalculation="0">
    <tabColor theme="2" tint="-0.749992370372631"/>
    <pageSetUpPr fitToPage="1"/>
  </sheetPr>
  <dimension ref="A1:M155"/>
  <sheetViews>
    <sheetView workbookViewId="0">
      <pane ySplit="18" topLeftCell="A104" activePane="bottomLeft" state="frozen"/>
      <selection pane="bottomLeft" activeCell="A118" sqref="A118:I120"/>
    </sheetView>
  </sheetViews>
  <sheetFormatPr defaultRowHeight="12.75" x14ac:dyDescent="0.2"/>
  <cols>
    <col min="1" max="1" width="15.28515625" customWidth="1"/>
    <col min="2" max="2" width="13" bestFit="1" customWidth="1"/>
    <col min="3" max="3" width="15" bestFit="1" customWidth="1"/>
    <col min="4" max="4" width="14" bestFit="1" customWidth="1"/>
    <col min="5" max="5" width="14.7109375" customWidth="1"/>
    <col min="6" max="6" width="13" bestFit="1" customWidth="1"/>
    <col min="7" max="7" width="14" bestFit="1" customWidth="1"/>
    <col min="8" max="8" width="14.7109375" customWidth="1"/>
    <col min="9" max="9" width="14" bestFit="1" customWidth="1"/>
    <col min="10" max="10" width="12.85546875" bestFit="1" customWidth="1"/>
    <col min="11" max="11" width="14" bestFit="1" customWidth="1"/>
    <col min="12" max="13" width="12.85546875" bestFit="1" customWidth="1"/>
  </cols>
  <sheetData>
    <row r="1" spans="1:9" x14ac:dyDescent="0.2">
      <c r="A1" s="13" t="s">
        <v>10</v>
      </c>
    </row>
    <row r="2" spans="1:9" x14ac:dyDescent="0.2">
      <c r="A2" t="s">
        <v>11</v>
      </c>
    </row>
    <row r="3" spans="1:9" x14ac:dyDescent="0.2">
      <c r="A3" t="s">
        <v>12</v>
      </c>
    </row>
    <row r="4" spans="1:9" x14ac:dyDescent="0.2">
      <c r="A4" s="99" t="s">
        <v>156</v>
      </c>
    </row>
    <row r="5" spans="1:9" x14ac:dyDescent="0.2">
      <c r="A5" s="10"/>
    </row>
    <row r="6" spans="1:9" ht="25.5" x14ac:dyDescent="0.2">
      <c r="A6" s="14" t="s">
        <v>13</v>
      </c>
      <c r="B6" s="15" t="s">
        <v>14</v>
      </c>
      <c r="C6" s="15" t="s">
        <v>15</v>
      </c>
      <c r="D6" s="15" t="s">
        <v>16</v>
      </c>
      <c r="E6" s="15" t="s">
        <v>17</v>
      </c>
      <c r="F6" s="15" t="s">
        <v>18</v>
      </c>
      <c r="G6" s="15" t="s">
        <v>19</v>
      </c>
      <c r="H6" s="15" t="s">
        <v>20</v>
      </c>
      <c r="I6" s="15" t="s">
        <v>98</v>
      </c>
    </row>
    <row r="7" spans="1:9" hidden="1" x14ac:dyDescent="0.2">
      <c r="A7" s="1">
        <v>37987</v>
      </c>
      <c r="B7" s="12">
        <v>80</v>
      </c>
      <c r="C7" s="16">
        <v>102312.993</v>
      </c>
      <c r="D7" s="12">
        <v>24</v>
      </c>
      <c r="E7" s="17">
        <f t="shared" ref="E7:E30" si="0">D7/B7</f>
        <v>0.3</v>
      </c>
      <c r="F7" s="12">
        <v>21</v>
      </c>
      <c r="G7" s="18">
        <v>4054.3330000000001</v>
      </c>
      <c r="H7" s="19">
        <v>1209755.95</v>
      </c>
      <c r="I7" s="46">
        <f>H7/G7</f>
        <v>298.38593672498041</v>
      </c>
    </row>
    <row r="8" spans="1:9" hidden="1" x14ac:dyDescent="0.2">
      <c r="A8" s="1">
        <v>38018</v>
      </c>
      <c r="B8" s="12">
        <f>189-B7</f>
        <v>109</v>
      </c>
      <c r="C8" s="16">
        <v>132831.10699999999</v>
      </c>
      <c r="D8" s="12">
        <v>36</v>
      </c>
      <c r="E8" s="17">
        <f t="shared" si="0"/>
        <v>0.33027522935779818</v>
      </c>
      <c r="F8" s="12">
        <v>33</v>
      </c>
      <c r="G8" s="18">
        <v>13638.395</v>
      </c>
      <c r="H8" s="19">
        <v>4170405.46</v>
      </c>
      <c r="I8" s="6">
        <f>H8/G8</f>
        <v>305.784182083009</v>
      </c>
    </row>
    <row r="9" spans="1:9" hidden="1" x14ac:dyDescent="0.2">
      <c r="A9" s="1">
        <v>38047</v>
      </c>
      <c r="B9" s="12">
        <f>273-189</f>
        <v>84</v>
      </c>
      <c r="C9" s="16">
        <v>126328.255</v>
      </c>
      <c r="D9" s="12">
        <v>35</v>
      </c>
      <c r="E9" s="17">
        <f t="shared" si="0"/>
        <v>0.41666666666666669</v>
      </c>
      <c r="F9" s="12">
        <v>37</v>
      </c>
      <c r="G9" s="18">
        <v>13838.581</v>
      </c>
      <c r="H9" s="19">
        <v>2773809.65</v>
      </c>
      <c r="I9" s="6">
        <f t="shared" ref="I9:I30" si="1">H9/G9</f>
        <v>200.44032332505768</v>
      </c>
    </row>
    <row r="10" spans="1:9" hidden="1" x14ac:dyDescent="0.2">
      <c r="A10" s="1">
        <v>38078</v>
      </c>
      <c r="B10" s="12">
        <f>294-273</f>
        <v>21</v>
      </c>
      <c r="C10" s="16">
        <v>27689.52</v>
      </c>
      <c r="D10" s="12">
        <v>9</v>
      </c>
      <c r="E10" s="17">
        <f t="shared" si="0"/>
        <v>0.42857142857142855</v>
      </c>
      <c r="F10" s="12">
        <v>9</v>
      </c>
      <c r="G10" s="18">
        <v>2540.44</v>
      </c>
      <c r="H10" s="19">
        <v>686310.01</v>
      </c>
      <c r="I10" s="6">
        <f t="shared" si="1"/>
        <v>270.15399300908501</v>
      </c>
    </row>
    <row r="11" spans="1:9" hidden="1" x14ac:dyDescent="0.2">
      <c r="A11" s="1">
        <v>38108</v>
      </c>
      <c r="B11" s="12">
        <f>366-294</f>
        <v>72</v>
      </c>
      <c r="C11" s="16">
        <v>96587.86</v>
      </c>
      <c r="D11" s="12">
        <v>28</v>
      </c>
      <c r="E11" s="17">
        <f t="shared" si="0"/>
        <v>0.3888888888888889</v>
      </c>
      <c r="F11" s="12">
        <v>31</v>
      </c>
      <c r="G11" s="18">
        <v>14771.108</v>
      </c>
      <c r="H11" s="19">
        <v>3741030.81</v>
      </c>
      <c r="I11" s="6">
        <f t="shared" si="1"/>
        <v>253.26676983202614</v>
      </c>
    </row>
    <row r="12" spans="1:9" hidden="1" x14ac:dyDescent="0.2">
      <c r="A12" s="1">
        <v>38139</v>
      </c>
      <c r="B12" s="12">
        <f>467-366</f>
        <v>101</v>
      </c>
      <c r="C12" s="16">
        <v>124977.28</v>
      </c>
      <c r="D12" s="12">
        <v>25</v>
      </c>
      <c r="E12" s="17">
        <f t="shared" si="0"/>
        <v>0.24752475247524752</v>
      </c>
      <c r="F12" s="12">
        <v>24</v>
      </c>
      <c r="G12" s="18">
        <v>5544.19</v>
      </c>
      <c r="H12" s="19">
        <v>1942833.52</v>
      </c>
      <c r="I12" s="6">
        <f t="shared" si="1"/>
        <v>350.42693702777143</v>
      </c>
    </row>
    <row r="13" spans="1:9" hidden="1" x14ac:dyDescent="0.2">
      <c r="A13" s="1">
        <v>38169</v>
      </c>
      <c r="B13" s="12">
        <f>578-467</f>
        <v>111</v>
      </c>
      <c r="C13" s="16">
        <v>140323.89000000001</v>
      </c>
      <c r="D13" s="12">
        <v>31</v>
      </c>
      <c r="E13" s="17">
        <f t="shared" si="0"/>
        <v>0.27927927927927926</v>
      </c>
      <c r="F13" s="12">
        <v>32</v>
      </c>
      <c r="G13" s="18">
        <v>5817.56</v>
      </c>
      <c r="H13" s="19">
        <v>2044652.36</v>
      </c>
      <c r="I13" s="6">
        <f t="shared" si="1"/>
        <v>351.46218689622452</v>
      </c>
    </row>
    <row r="14" spans="1:9" hidden="1" x14ac:dyDescent="0.2">
      <c r="A14" s="1">
        <v>38200</v>
      </c>
      <c r="B14" s="12">
        <f>628-578</f>
        <v>50</v>
      </c>
      <c r="C14" s="16">
        <v>43044.913</v>
      </c>
      <c r="D14" s="12">
        <v>26</v>
      </c>
      <c r="E14" s="17">
        <f t="shared" si="0"/>
        <v>0.52</v>
      </c>
      <c r="F14" s="12">
        <v>27</v>
      </c>
      <c r="G14" s="18">
        <v>6881.4530000000004</v>
      </c>
      <c r="H14" s="19">
        <v>1989653.49</v>
      </c>
      <c r="I14" s="6">
        <f t="shared" si="1"/>
        <v>289.13275873569143</v>
      </c>
    </row>
    <row r="15" spans="1:9" hidden="1" x14ac:dyDescent="0.2">
      <c r="A15" s="1">
        <v>38231</v>
      </c>
      <c r="B15" s="12">
        <f>778-628</f>
        <v>150</v>
      </c>
      <c r="C15" s="16">
        <v>225055.041</v>
      </c>
      <c r="D15" s="12">
        <v>43</v>
      </c>
      <c r="E15" s="17">
        <f t="shared" si="0"/>
        <v>0.28666666666666668</v>
      </c>
      <c r="F15" s="12">
        <v>48</v>
      </c>
      <c r="G15" s="18">
        <v>10518.290999999999</v>
      </c>
      <c r="H15" s="19">
        <v>3193258.69</v>
      </c>
      <c r="I15" s="6">
        <f t="shared" si="1"/>
        <v>303.59101968180954</v>
      </c>
    </row>
    <row r="16" spans="1:9" hidden="1" x14ac:dyDescent="0.2">
      <c r="A16" s="1">
        <v>38261</v>
      </c>
      <c r="B16" s="12">
        <f>914-778</f>
        <v>136</v>
      </c>
      <c r="C16" s="16">
        <v>199371.38399999999</v>
      </c>
      <c r="D16" s="12">
        <v>56</v>
      </c>
      <c r="E16" s="17">
        <f t="shared" si="0"/>
        <v>0.41176470588235292</v>
      </c>
      <c r="F16" s="12">
        <v>75</v>
      </c>
      <c r="G16" s="18">
        <v>16777.063999999998</v>
      </c>
      <c r="H16" s="19">
        <v>8518107.5899999999</v>
      </c>
      <c r="I16" s="6">
        <f t="shared" si="1"/>
        <v>507.72337698658123</v>
      </c>
    </row>
    <row r="17" spans="1:9" hidden="1" x14ac:dyDescent="0.2">
      <c r="A17" s="1">
        <v>38292</v>
      </c>
      <c r="B17" s="12">
        <f>988-914</f>
        <v>74</v>
      </c>
      <c r="C17" s="16">
        <v>81727.592999999993</v>
      </c>
      <c r="D17" s="12">
        <v>30</v>
      </c>
      <c r="E17" s="17">
        <f t="shared" si="0"/>
        <v>0.40540540540540543</v>
      </c>
      <c r="F17" s="12">
        <v>33</v>
      </c>
      <c r="G17" s="18">
        <v>8058.3729999999996</v>
      </c>
      <c r="H17" s="19">
        <v>1842154.71</v>
      </c>
      <c r="I17" s="6">
        <f t="shared" si="1"/>
        <v>228.60132063879396</v>
      </c>
    </row>
    <row r="18" spans="1:9" hidden="1" x14ac:dyDescent="0.2">
      <c r="A18" s="1">
        <v>38322</v>
      </c>
      <c r="B18" s="12">
        <v>72</v>
      </c>
      <c r="C18" s="16">
        <v>47855.303999999996</v>
      </c>
      <c r="D18" s="12">
        <v>30</v>
      </c>
      <c r="E18" s="17">
        <f t="shared" si="0"/>
        <v>0.41666666666666669</v>
      </c>
      <c r="F18" s="12">
        <v>32</v>
      </c>
      <c r="G18" s="18">
        <v>3481.174</v>
      </c>
      <c r="H18" s="19">
        <v>952899.45</v>
      </c>
      <c r="I18" s="6">
        <f t="shared" si="1"/>
        <v>273.72933671227003</v>
      </c>
    </row>
    <row r="19" spans="1:9" hidden="1" x14ac:dyDescent="0.2">
      <c r="A19" s="1">
        <v>38353</v>
      </c>
      <c r="B19" s="12">
        <f>640-593</f>
        <v>47</v>
      </c>
      <c r="C19" s="18">
        <v>28880.06</v>
      </c>
      <c r="D19" s="50">
        <f>47-(401-377)</f>
        <v>23</v>
      </c>
      <c r="E19" s="17">
        <f t="shared" si="0"/>
        <v>0.48936170212765956</v>
      </c>
      <c r="F19" s="12">
        <v>24</v>
      </c>
      <c r="G19" s="16">
        <v>3472.91</v>
      </c>
      <c r="H19" s="21">
        <v>1118950.28</v>
      </c>
      <c r="I19" s="6">
        <f t="shared" si="1"/>
        <v>322.19386048011614</v>
      </c>
    </row>
    <row r="20" spans="1:9" hidden="1" x14ac:dyDescent="0.2">
      <c r="A20" s="1">
        <v>38384</v>
      </c>
      <c r="B20" s="12">
        <f>186-47</f>
        <v>139</v>
      </c>
      <c r="C20" s="18">
        <v>155224.52900000001</v>
      </c>
      <c r="D20" s="50">
        <v>50</v>
      </c>
      <c r="E20" s="17">
        <f t="shared" si="0"/>
        <v>0.35971223021582732</v>
      </c>
      <c r="F20" s="50">
        <v>54</v>
      </c>
      <c r="G20" s="16">
        <v>15760.712</v>
      </c>
      <c r="H20" s="21">
        <f>5701671.68</f>
        <v>5701671.6799999997</v>
      </c>
      <c r="I20" s="6">
        <f t="shared" si="1"/>
        <v>361.76485427815697</v>
      </c>
    </row>
    <row r="21" spans="1:9" hidden="1" x14ac:dyDescent="0.2">
      <c r="A21" s="1">
        <v>38412</v>
      </c>
      <c r="B21" s="12">
        <f>250-B20-B19</f>
        <v>64</v>
      </c>
      <c r="C21" s="16">
        <v>68473.919999999998</v>
      </c>
      <c r="D21" s="12">
        <v>17</v>
      </c>
      <c r="E21" s="17">
        <f t="shared" si="0"/>
        <v>0.265625</v>
      </c>
      <c r="F21" s="50">
        <v>18</v>
      </c>
      <c r="G21" s="16">
        <v>9143.27</v>
      </c>
      <c r="H21" s="21">
        <v>2990636</v>
      </c>
      <c r="I21" s="6">
        <f t="shared" si="1"/>
        <v>327.08604252089242</v>
      </c>
    </row>
    <row r="22" spans="1:9" hidden="1" x14ac:dyDescent="0.2">
      <c r="A22" s="1">
        <v>38443</v>
      </c>
      <c r="B22" s="12">
        <f>296-250</f>
        <v>46</v>
      </c>
      <c r="C22" s="16">
        <v>50416.84</v>
      </c>
      <c r="D22" s="12">
        <v>26</v>
      </c>
      <c r="E22" s="17">
        <f t="shared" si="0"/>
        <v>0.56521739130434778</v>
      </c>
      <c r="F22" s="50">
        <v>30</v>
      </c>
      <c r="G22" s="16">
        <v>9349.02</v>
      </c>
      <c r="H22" s="21">
        <v>3480941.06</v>
      </c>
      <c r="I22" s="6">
        <f t="shared" si="1"/>
        <v>372.33218668908614</v>
      </c>
    </row>
    <row r="23" spans="1:9" hidden="1" x14ac:dyDescent="0.2">
      <c r="A23" s="1">
        <v>38473</v>
      </c>
      <c r="B23" s="12">
        <v>95</v>
      </c>
      <c r="C23" s="16">
        <v>115385.349</v>
      </c>
      <c r="D23" s="12">
        <v>43</v>
      </c>
      <c r="E23" s="17">
        <f t="shared" si="0"/>
        <v>0.45263157894736844</v>
      </c>
      <c r="F23" s="50">
        <v>47</v>
      </c>
      <c r="G23" s="16">
        <v>10719.221</v>
      </c>
      <c r="H23" s="21">
        <v>5311157.78</v>
      </c>
      <c r="I23" s="6">
        <f t="shared" si="1"/>
        <v>495.47982824498166</v>
      </c>
    </row>
    <row r="24" spans="1:9" hidden="1" x14ac:dyDescent="0.2">
      <c r="A24" s="1">
        <v>38504</v>
      </c>
      <c r="B24" s="12">
        <v>94</v>
      </c>
      <c r="C24" s="16">
        <v>123785.14</v>
      </c>
      <c r="D24" s="12">
        <v>42</v>
      </c>
      <c r="E24" s="17">
        <f t="shared" si="0"/>
        <v>0.44680851063829785</v>
      </c>
      <c r="F24" s="50">
        <v>42</v>
      </c>
      <c r="G24" s="16">
        <v>8891.85</v>
      </c>
      <c r="H24" s="21">
        <v>2703889.29</v>
      </c>
      <c r="I24" s="6">
        <f t="shared" si="1"/>
        <v>304.08624639416996</v>
      </c>
    </row>
    <row r="25" spans="1:9" hidden="1" x14ac:dyDescent="0.2">
      <c r="A25" s="1">
        <v>38534</v>
      </c>
      <c r="B25" s="12">
        <v>148</v>
      </c>
      <c r="C25" s="16">
        <v>152777.69</v>
      </c>
      <c r="D25" s="12">
        <f>256-204</f>
        <v>52</v>
      </c>
      <c r="E25" s="17">
        <f t="shared" si="0"/>
        <v>0.35135135135135137</v>
      </c>
      <c r="F25" s="50">
        <v>52</v>
      </c>
      <c r="G25" s="16">
        <v>12760.26</v>
      </c>
      <c r="H25" s="21">
        <v>4650705.09</v>
      </c>
      <c r="I25" s="6">
        <f t="shared" si="1"/>
        <v>364.46789407112391</v>
      </c>
    </row>
    <row r="26" spans="1:9" hidden="1" x14ac:dyDescent="0.2">
      <c r="A26" s="1">
        <v>38565</v>
      </c>
      <c r="B26" s="12">
        <v>112</v>
      </c>
      <c r="C26" s="16">
        <v>165294.17000000001</v>
      </c>
      <c r="D26" s="12">
        <f>292-253</f>
        <v>39</v>
      </c>
      <c r="E26" s="17">
        <f t="shared" si="0"/>
        <v>0.3482142857142857</v>
      </c>
      <c r="F26" s="50">
        <v>40</v>
      </c>
      <c r="G26" s="16">
        <v>5431.63</v>
      </c>
      <c r="H26" s="21">
        <v>1836091.87</v>
      </c>
      <c r="I26" s="6">
        <f t="shared" si="1"/>
        <v>338.03699257865503</v>
      </c>
    </row>
    <row r="27" spans="1:9" hidden="1" x14ac:dyDescent="0.2">
      <c r="A27" s="1">
        <v>38596</v>
      </c>
      <c r="B27" s="12">
        <v>110</v>
      </c>
      <c r="C27" s="16">
        <v>125382.28</v>
      </c>
      <c r="D27" s="12">
        <f>334-292</f>
        <v>42</v>
      </c>
      <c r="E27" s="17">
        <f t="shared" si="0"/>
        <v>0.38181818181818183</v>
      </c>
      <c r="F27" s="50">
        <v>42</v>
      </c>
      <c r="G27" s="16">
        <v>17996.14</v>
      </c>
      <c r="H27" s="21">
        <v>5604577.6299999999</v>
      </c>
      <c r="I27" s="6">
        <f t="shared" si="1"/>
        <v>311.43220879588625</v>
      </c>
    </row>
    <row r="28" spans="1:9" hidden="1" x14ac:dyDescent="0.2">
      <c r="A28" s="1">
        <v>38626</v>
      </c>
      <c r="B28" s="12">
        <v>36</v>
      </c>
      <c r="C28" s="16">
        <v>19207.59</v>
      </c>
      <c r="D28" s="12">
        <f>365-334</f>
        <v>31</v>
      </c>
      <c r="E28" s="17">
        <f t="shared" si="0"/>
        <v>0.86111111111111116</v>
      </c>
      <c r="F28" s="50">
        <v>31</v>
      </c>
      <c r="G28" s="16">
        <v>5577.8</v>
      </c>
      <c r="H28" s="21">
        <v>1324037.01</v>
      </c>
      <c r="I28" s="6">
        <f t="shared" si="1"/>
        <v>237.37620746530891</v>
      </c>
    </row>
    <row r="29" spans="1:9" hidden="1" x14ac:dyDescent="0.2">
      <c r="A29" s="1">
        <v>38657</v>
      </c>
      <c r="B29" s="12">
        <v>58</v>
      </c>
      <c r="C29" s="16">
        <v>50384.311000000002</v>
      </c>
      <c r="D29" s="12">
        <f>58-(560-526)</f>
        <v>24</v>
      </c>
      <c r="E29" s="17">
        <f t="shared" si="0"/>
        <v>0.41379310344827586</v>
      </c>
      <c r="F29" s="50">
        <v>24</v>
      </c>
      <c r="G29" s="16">
        <v>4484.0609999999997</v>
      </c>
      <c r="H29" s="21">
        <v>1612996.95</v>
      </c>
      <c r="I29" s="6">
        <f t="shared" si="1"/>
        <v>359.71788742392221</v>
      </c>
    </row>
    <row r="30" spans="1:9" hidden="1" x14ac:dyDescent="0.2">
      <c r="A30" s="1">
        <v>38687</v>
      </c>
      <c r="B30" s="51">
        <v>75</v>
      </c>
      <c r="C30" s="52">
        <v>88898.39</v>
      </c>
      <c r="D30" s="12">
        <v>28</v>
      </c>
      <c r="E30" s="26">
        <f t="shared" si="0"/>
        <v>0.37333333333333335</v>
      </c>
      <c r="F30" s="50">
        <v>33</v>
      </c>
      <c r="G30" s="52">
        <v>8547.41</v>
      </c>
      <c r="H30" s="53">
        <v>4024433.63</v>
      </c>
      <c r="I30" s="6">
        <f t="shared" si="1"/>
        <v>470.83661951398142</v>
      </c>
    </row>
    <row r="31" spans="1:9" x14ac:dyDescent="0.2">
      <c r="A31" s="1">
        <v>38718</v>
      </c>
      <c r="B31" s="51">
        <v>47</v>
      </c>
      <c r="C31" s="52">
        <v>47043.313000000002</v>
      </c>
      <c r="D31" s="12">
        <v>23</v>
      </c>
      <c r="E31" s="26">
        <f t="shared" ref="E31:E50" si="2">D31/B31</f>
        <v>0.48936170212765956</v>
      </c>
      <c r="F31" s="50">
        <v>26</v>
      </c>
      <c r="G31" s="52">
        <v>4329.7430000000004</v>
      </c>
      <c r="H31" s="53">
        <v>1537320.39</v>
      </c>
      <c r="I31" s="6">
        <f t="shared" ref="I31:I50" si="3">H31/G31</f>
        <v>355.06042506448989</v>
      </c>
    </row>
    <row r="32" spans="1:9" x14ac:dyDescent="0.2">
      <c r="A32" s="1">
        <v>38749</v>
      </c>
      <c r="B32" s="51">
        <v>30</v>
      </c>
      <c r="C32" s="52">
        <v>27775.39</v>
      </c>
      <c r="D32" s="12">
        <v>22</v>
      </c>
      <c r="E32" s="26">
        <f t="shared" si="2"/>
        <v>0.73333333333333328</v>
      </c>
      <c r="F32" s="50">
        <v>21</v>
      </c>
      <c r="G32" s="52">
        <v>4893.6499999999996</v>
      </c>
      <c r="H32" s="53">
        <v>2259041.2400000002</v>
      </c>
      <c r="I32" s="6">
        <f t="shared" si="3"/>
        <v>461.62705546984364</v>
      </c>
    </row>
    <row r="33" spans="1:9" x14ac:dyDescent="0.2">
      <c r="A33" s="1">
        <v>38777</v>
      </c>
      <c r="B33" s="51">
        <v>90</v>
      </c>
      <c r="C33" s="52">
        <v>102468.21400000001</v>
      </c>
      <c r="D33" s="12">
        <v>33</v>
      </c>
      <c r="E33" s="26">
        <f t="shared" si="2"/>
        <v>0.36666666666666664</v>
      </c>
      <c r="F33" s="50">
        <v>35</v>
      </c>
      <c r="G33" s="52">
        <v>11677.773999999999</v>
      </c>
      <c r="H33" s="53">
        <v>4813881.28</v>
      </c>
      <c r="I33" s="6">
        <f t="shared" si="3"/>
        <v>412.22593278479275</v>
      </c>
    </row>
    <row r="34" spans="1:9" x14ac:dyDescent="0.2">
      <c r="A34" s="1">
        <v>38808</v>
      </c>
      <c r="B34" s="51">
        <v>68</v>
      </c>
      <c r="C34" s="52">
        <v>71781.41</v>
      </c>
      <c r="D34" s="12">
        <v>28</v>
      </c>
      <c r="E34" s="26">
        <f t="shared" si="2"/>
        <v>0.41176470588235292</v>
      </c>
      <c r="F34" s="50">
        <v>30</v>
      </c>
      <c r="G34" s="52">
        <v>6467.8519999999999</v>
      </c>
      <c r="H34" s="53">
        <v>3141523.23</v>
      </c>
      <c r="I34" s="6">
        <f t="shared" si="3"/>
        <v>485.71353055079186</v>
      </c>
    </row>
    <row r="35" spans="1:9" x14ac:dyDescent="0.2">
      <c r="A35" s="1">
        <v>38838</v>
      </c>
      <c r="B35" s="51">
        <v>97</v>
      </c>
      <c r="C35" s="52">
        <v>120198.39999999999</v>
      </c>
      <c r="D35" s="12">
        <v>35</v>
      </c>
      <c r="E35" s="26">
        <f t="shared" si="2"/>
        <v>0.36082474226804123</v>
      </c>
      <c r="F35" s="50">
        <v>31</v>
      </c>
      <c r="G35" s="52">
        <v>16817.78</v>
      </c>
      <c r="H35" s="53">
        <v>6025369.9500000002</v>
      </c>
      <c r="I35" s="6">
        <f t="shared" si="3"/>
        <v>358.27380010917022</v>
      </c>
    </row>
    <row r="36" spans="1:9" x14ac:dyDescent="0.2">
      <c r="A36" s="1">
        <v>38869</v>
      </c>
      <c r="B36" s="51">
        <v>38</v>
      </c>
      <c r="C36" s="52">
        <v>31183.564999999999</v>
      </c>
      <c r="D36" s="12">
        <v>23</v>
      </c>
      <c r="E36" s="26">
        <f t="shared" si="2"/>
        <v>0.60526315789473684</v>
      </c>
      <c r="F36" s="50">
        <v>21</v>
      </c>
      <c r="G36" s="52">
        <v>3267.6849999999999</v>
      </c>
      <c r="H36" s="53">
        <v>890923.62</v>
      </c>
      <c r="I36" s="6">
        <f t="shared" si="3"/>
        <v>272.64672696419638</v>
      </c>
    </row>
    <row r="37" spans="1:9" x14ac:dyDescent="0.2">
      <c r="A37" s="1">
        <v>38899</v>
      </c>
      <c r="B37" s="51">
        <v>46</v>
      </c>
      <c r="C37" s="52">
        <v>61199.576000000001</v>
      </c>
      <c r="D37" s="12">
        <v>17</v>
      </c>
      <c r="E37" s="26">
        <f t="shared" si="2"/>
        <v>0.36956521739130432</v>
      </c>
      <c r="F37" s="50">
        <v>19</v>
      </c>
      <c r="G37" s="52">
        <v>4912.0219999999999</v>
      </c>
      <c r="H37" s="53">
        <v>1590293.21</v>
      </c>
      <c r="I37" s="6">
        <f t="shared" si="3"/>
        <v>323.75531094934018</v>
      </c>
    </row>
    <row r="38" spans="1:9" x14ac:dyDescent="0.2">
      <c r="A38" s="1">
        <v>38930</v>
      </c>
      <c r="B38" s="51">
        <v>98</v>
      </c>
      <c r="C38" s="52">
        <v>144142.10999999999</v>
      </c>
      <c r="D38" s="12">
        <v>37</v>
      </c>
      <c r="E38" s="26">
        <f t="shared" si="2"/>
        <v>0.37755102040816324</v>
      </c>
      <c r="F38" s="50">
        <v>47</v>
      </c>
      <c r="G38" s="52">
        <v>11769.25</v>
      </c>
      <c r="H38" s="53">
        <v>4274006.8099999996</v>
      </c>
      <c r="I38" s="6">
        <f t="shared" si="3"/>
        <v>363.15031204197373</v>
      </c>
    </row>
    <row r="39" spans="1:9" x14ac:dyDescent="0.2">
      <c r="A39" s="1">
        <v>38961</v>
      </c>
      <c r="B39" s="51">
        <v>48</v>
      </c>
      <c r="C39" s="52">
        <v>44760.88</v>
      </c>
      <c r="D39" s="12">
        <v>26</v>
      </c>
      <c r="E39" s="26">
        <f t="shared" si="2"/>
        <v>0.54166666666666663</v>
      </c>
      <c r="F39" s="50">
        <v>23</v>
      </c>
      <c r="G39" s="52">
        <v>5029.74</v>
      </c>
      <c r="H39" s="53">
        <v>2004961.5</v>
      </c>
      <c r="I39" s="6">
        <f t="shared" si="3"/>
        <v>398.62130050459865</v>
      </c>
    </row>
    <row r="40" spans="1:9" x14ac:dyDescent="0.2">
      <c r="A40" s="1">
        <v>38991</v>
      </c>
      <c r="B40" s="51">
        <v>53</v>
      </c>
      <c r="C40" s="52">
        <v>36007.870000000003</v>
      </c>
      <c r="D40" s="12">
        <v>28</v>
      </c>
      <c r="E40" s="26">
        <f t="shared" si="2"/>
        <v>0.52830188679245282</v>
      </c>
      <c r="F40" s="50">
        <v>28</v>
      </c>
      <c r="G40" s="52">
        <v>4383.7</v>
      </c>
      <c r="H40" s="53">
        <v>1846724.83</v>
      </c>
      <c r="I40" s="6">
        <f t="shared" si="3"/>
        <v>421.27080548395196</v>
      </c>
    </row>
    <row r="41" spans="1:9" x14ac:dyDescent="0.2">
      <c r="A41" s="1">
        <v>39022</v>
      </c>
      <c r="B41" s="51">
        <v>93</v>
      </c>
      <c r="C41" s="52">
        <v>84329.324999999997</v>
      </c>
      <c r="D41" s="12">
        <v>43</v>
      </c>
      <c r="E41" s="26">
        <f t="shared" si="2"/>
        <v>0.46236559139784944</v>
      </c>
      <c r="F41" s="50">
        <v>38</v>
      </c>
      <c r="G41" s="52">
        <v>16457.63</v>
      </c>
      <c r="H41" s="53">
        <v>5058312.37</v>
      </c>
      <c r="I41" s="6">
        <f t="shared" si="3"/>
        <v>307.35363293499734</v>
      </c>
    </row>
    <row r="42" spans="1:9" x14ac:dyDescent="0.2">
      <c r="A42" s="1">
        <v>39052</v>
      </c>
      <c r="B42" s="51">
        <v>72</v>
      </c>
      <c r="C42" s="52">
        <v>58722.375999999997</v>
      </c>
      <c r="D42" s="12">
        <v>37</v>
      </c>
      <c r="E42" s="26">
        <f t="shared" si="2"/>
        <v>0.51388888888888884</v>
      </c>
      <c r="F42" s="50">
        <v>42</v>
      </c>
      <c r="G42" s="52">
        <v>4490.0559999999996</v>
      </c>
      <c r="H42" s="53">
        <v>2214236.41</v>
      </c>
      <c r="I42" s="6">
        <f t="shared" si="3"/>
        <v>493.14227038593737</v>
      </c>
    </row>
    <row r="43" spans="1:9" x14ac:dyDescent="0.2">
      <c r="A43" s="1">
        <v>39083</v>
      </c>
      <c r="B43" s="51">
        <v>44</v>
      </c>
      <c r="C43" s="52">
        <v>43615.048000000003</v>
      </c>
      <c r="D43" s="12">
        <v>23</v>
      </c>
      <c r="E43" s="26">
        <f t="shared" si="2"/>
        <v>0.52272727272727271</v>
      </c>
      <c r="F43" s="50">
        <v>22</v>
      </c>
      <c r="G43" s="52">
        <v>8504.4390000000003</v>
      </c>
      <c r="H43" s="53">
        <v>4569069.37</v>
      </c>
      <c r="I43" s="6">
        <f t="shared" si="3"/>
        <v>537.25699837461354</v>
      </c>
    </row>
    <row r="44" spans="1:9" x14ac:dyDescent="0.2">
      <c r="A44" s="1">
        <v>39114</v>
      </c>
      <c r="B44" s="51">
        <v>61</v>
      </c>
      <c r="C44" s="52">
        <v>68927.865000000005</v>
      </c>
      <c r="D44" s="12">
        <v>36</v>
      </c>
      <c r="E44" s="26">
        <f>D44/B44</f>
        <v>0.5901639344262295</v>
      </c>
      <c r="F44" s="50">
        <v>39</v>
      </c>
      <c r="G44" s="52">
        <v>10701.885</v>
      </c>
      <c r="H44" s="53">
        <v>11078923.369999999</v>
      </c>
      <c r="I44" s="6">
        <f>H44/G44</f>
        <v>1035.2310242541382</v>
      </c>
    </row>
    <row r="45" spans="1:9" x14ac:dyDescent="0.2">
      <c r="A45" s="1">
        <v>39142</v>
      </c>
      <c r="B45" s="51">
        <v>37</v>
      </c>
      <c r="C45" s="52">
        <v>55261.794999999998</v>
      </c>
      <c r="D45" s="12">
        <v>19</v>
      </c>
      <c r="E45" s="26">
        <f>D45/B45</f>
        <v>0.51351351351351349</v>
      </c>
      <c r="F45" s="50">
        <v>23</v>
      </c>
      <c r="G45" s="52">
        <v>5996.2950000000001</v>
      </c>
      <c r="H45" s="53">
        <v>2567201.33</v>
      </c>
      <c r="I45" s="6">
        <f>H45/G45</f>
        <v>428.13125938600422</v>
      </c>
    </row>
    <row r="46" spans="1:9" x14ac:dyDescent="0.2">
      <c r="A46" s="1">
        <v>39173</v>
      </c>
      <c r="B46" s="51">
        <v>58</v>
      </c>
      <c r="C46" s="52">
        <v>60473.27</v>
      </c>
      <c r="D46" s="12">
        <v>22</v>
      </c>
      <c r="E46" s="26">
        <f>D46/B46</f>
        <v>0.37931034482758619</v>
      </c>
      <c r="F46" s="50">
        <v>24</v>
      </c>
      <c r="G46" s="52">
        <v>10087.120000000001</v>
      </c>
      <c r="H46" s="53">
        <v>3250525.86</v>
      </c>
      <c r="I46" s="6">
        <f>H46/G46</f>
        <v>322.24518594008993</v>
      </c>
    </row>
    <row r="47" spans="1:9" x14ac:dyDescent="0.2">
      <c r="A47" s="1">
        <v>39203</v>
      </c>
      <c r="B47" s="51">
        <v>77</v>
      </c>
      <c r="C47" s="52">
        <v>67181.820000000007</v>
      </c>
      <c r="D47" s="12">
        <v>40</v>
      </c>
      <c r="E47" s="26">
        <f>D47/B47</f>
        <v>0.51948051948051943</v>
      </c>
      <c r="F47" s="50">
        <v>44</v>
      </c>
      <c r="G47" s="52">
        <v>6303.81</v>
      </c>
      <c r="H47" s="53">
        <v>4844311.6399999997</v>
      </c>
      <c r="I47" s="6">
        <f>H47/G47</f>
        <v>768.47361199020895</v>
      </c>
    </row>
    <row r="48" spans="1:9" x14ac:dyDescent="0.2">
      <c r="A48" s="1">
        <v>39234</v>
      </c>
      <c r="B48" s="51">
        <v>99</v>
      </c>
      <c r="C48" s="52">
        <v>159363.198</v>
      </c>
      <c r="D48" s="12">
        <v>31</v>
      </c>
      <c r="E48" s="26">
        <f t="shared" si="2"/>
        <v>0.31313131313131315</v>
      </c>
      <c r="F48" s="50">
        <v>31</v>
      </c>
      <c r="G48" s="52">
        <v>8098.1279999999997</v>
      </c>
      <c r="H48" s="53">
        <v>4008594.4</v>
      </c>
      <c r="I48" s="6">
        <f t="shared" si="3"/>
        <v>495.00259813132124</v>
      </c>
    </row>
    <row r="49" spans="1:9" x14ac:dyDescent="0.2">
      <c r="A49" s="1">
        <v>39264</v>
      </c>
      <c r="B49" s="51">
        <v>90</v>
      </c>
      <c r="C49" s="52">
        <v>87101.8</v>
      </c>
      <c r="D49" s="12">
        <v>25</v>
      </c>
      <c r="E49" s="26">
        <f t="shared" si="2"/>
        <v>0.27777777777777779</v>
      </c>
      <c r="F49" s="50">
        <v>27</v>
      </c>
      <c r="G49" s="52">
        <v>8524.27</v>
      </c>
      <c r="H49" s="53">
        <v>2529957.38</v>
      </c>
      <c r="I49" s="6">
        <f t="shared" si="3"/>
        <v>296.79460880521145</v>
      </c>
    </row>
    <row r="50" spans="1:9" x14ac:dyDescent="0.2">
      <c r="A50" s="1">
        <v>39295</v>
      </c>
      <c r="B50" s="51">
        <v>83</v>
      </c>
      <c r="C50" s="52">
        <v>112945.77099999999</v>
      </c>
      <c r="D50" s="12">
        <v>29</v>
      </c>
      <c r="E50" s="26">
        <f t="shared" si="2"/>
        <v>0.3493975903614458</v>
      </c>
      <c r="F50" s="50">
        <v>28</v>
      </c>
      <c r="G50" s="52">
        <v>10786.901</v>
      </c>
      <c r="H50" s="53">
        <v>2892575.29</v>
      </c>
      <c r="I50" s="6">
        <f t="shared" si="3"/>
        <v>268.15628418208343</v>
      </c>
    </row>
    <row r="51" spans="1:9" x14ac:dyDescent="0.2">
      <c r="A51" s="1">
        <v>39326</v>
      </c>
      <c r="B51" s="51">
        <v>45</v>
      </c>
      <c r="C51" s="52">
        <v>34768.699999999997</v>
      </c>
      <c r="D51" s="12">
        <v>14</v>
      </c>
      <c r="E51" s="26">
        <f t="shared" ref="E51:E69" si="4">D51/B51</f>
        <v>0.31111111111111112</v>
      </c>
      <c r="F51" s="50">
        <v>14</v>
      </c>
      <c r="G51" s="52">
        <v>3083.3</v>
      </c>
      <c r="H51" s="53">
        <v>1936243.01</v>
      </c>
      <c r="I51" s="6">
        <f t="shared" ref="I51:I69" si="5">H51/G51</f>
        <v>627.97749489183661</v>
      </c>
    </row>
    <row r="52" spans="1:9" x14ac:dyDescent="0.2">
      <c r="A52" s="1">
        <v>39356</v>
      </c>
      <c r="B52" s="51">
        <v>47</v>
      </c>
      <c r="C52" s="52">
        <v>41694.078999999998</v>
      </c>
      <c r="D52" s="12">
        <v>16</v>
      </c>
      <c r="E52" s="26">
        <f t="shared" si="4"/>
        <v>0.34042553191489361</v>
      </c>
      <c r="F52" s="50">
        <v>18</v>
      </c>
      <c r="G52" s="52">
        <v>5381.1890000000003</v>
      </c>
      <c r="H52" s="53">
        <v>6035465.6900000004</v>
      </c>
      <c r="I52" s="6">
        <f t="shared" si="5"/>
        <v>1121.5858967228246</v>
      </c>
    </row>
    <row r="53" spans="1:9" x14ac:dyDescent="0.2">
      <c r="A53" s="1">
        <v>39387</v>
      </c>
      <c r="B53" s="51">
        <v>43</v>
      </c>
      <c r="C53" s="52">
        <v>38583.24</v>
      </c>
      <c r="D53" s="12">
        <v>22</v>
      </c>
      <c r="E53" s="26">
        <f t="shared" si="4"/>
        <v>0.51162790697674421</v>
      </c>
      <c r="F53" s="50">
        <v>19</v>
      </c>
      <c r="G53" s="52">
        <v>3024.4690000000001</v>
      </c>
      <c r="H53" s="53">
        <v>1171854.94</v>
      </c>
      <c r="I53" s="6">
        <f t="shared" si="5"/>
        <v>387.45807611187286</v>
      </c>
    </row>
    <row r="54" spans="1:9" x14ac:dyDescent="0.2">
      <c r="A54" s="1">
        <v>39417</v>
      </c>
      <c r="B54" s="51">
        <v>51</v>
      </c>
      <c r="C54" s="52">
        <v>50406.5</v>
      </c>
      <c r="D54" s="12">
        <v>26</v>
      </c>
      <c r="E54" s="26">
        <f t="shared" si="4"/>
        <v>0.50980392156862742</v>
      </c>
      <c r="F54" s="50">
        <v>24</v>
      </c>
      <c r="G54" s="52">
        <v>9097.2000000000007</v>
      </c>
      <c r="H54" s="53">
        <v>2413328.16</v>
      </c>
      <c r="I54" s="6">
        <f t="shared" si="5"/>
        <v>265.28252209471043</v>
      </c>
    </row>
    <row r="55" spans="1:9" x14ac:dyDescent="0.2">
      <c r="A55" s="1">
        <v>39448</v>
      </c>
      <c r="B55" s="51">
        <v>59</v>
      </c>
      <c r="C55" s="52">
        <v>58403.266000000003</v>
      </c>
      <c r="D55" s="12">
        <v>24</v>
      </c>
      <c r="E55" s="26">
        <f t="shared" si="4"/>
        <v>0.40677966101694918</v>
      </c>
      <c r="F55" s="50">
        <v>19</v>
      </c>
      <c r="G55" s="52">
        <v>5503.9359999999997</v>
      </c>
      <c r="H55" s="53">
        <v>1304223.48</v>
      </c>
      <c r="I55" s="6">
        <f t="shared" si="5"/>
        <v>236.96196322050258</v>
      </c>
    </row>
    <row r="56" spans="1:9" x14ac:dyDescent="0.2">
      <c r="A56" s="1">
        <v>39479</v>
      </c>
      <c r="B56" s="51">
        <v>28</v>
      </c>
      <c r="C56" s="52">
        <v>11245.63</v>
      </c>
      <c r="D56" s="12">
        <v>13</v>
      </c>
      <c r="E56" s="26">
        <f t="shared" si="4"/>
        <v>0.4642857142857143</v>
      </c>
      <c r="F56" s="50">
        <v>13</v>
      </c>
      <c r="G56" s="52">
        <v>1407.7</v>
      </c>
      <c r="H56" s="53">
        <v>433826.75</v>
      </c>
      <c r="I56" s="6">
        <f t="shared" si="5"/>
        <v>308.18125310790651</v>
      </c>
    </row>
    <row r="57" spans="1:9" x14ac:dyDescent="0.2">
      <c r="A57" s="1">
        <v>39508</v>
      </c>
      <c r="B57" s="51">
        <v>115</v>
      </c>
      <c r="C57" s="52">
        <v>155146.88</v>
      </c>
      <c r="D57" s="12">
        <v>49</v>
      </c>
      <c r="E57" s="26">
        <f t="shared" si="4"/>
        <v>0.42608695652173911</v>
      </c>
      <c r="F57" s="50">
        <v>42</v>
      </c>
      <c r="G57" s="52">
        <v>17154.46</v>
      </c>
      <c r="H57" s="53">
        <v>3959010.21</v>
      </c>
      <c r="I57" s="6">
        <f t="shared" si="5"/>
        <v>230.78605855270291</v>
      </c>
    </row>
    <row r="58" spans="1:9" x14ac:dyDescent="0.2">
      <c r="A58" s="1">
        <v>39539</v>
      </c>
      <c r="B58" s="51">
        <v>59</v>
      </c>
      <c r="C58" s="52">
        <v>57118.06</v>
      </c>
      <c r="D58" s="12">
        <v>29</v>
      </c>
      <c r="E58" s="26">
        <f t="shared" si="4"/>
        <v>0.49152542372881358</v>
      </c>
      <c r="F58" s="50">
        <v>24</v>
      </c>
      <c r="G58" s="52">
        <v>3471.2919999999999</v>
      </c>
      <c r="H58" s="53">
        <v>1409967.24</v>
      </c>
      <c r="I58" s="6">
        <f t="shared" si="5"/>
        <v>406.17938220120925</v>
      </c>
    </row>
    <row r="59" spans="1:9" x14ac:dyDescent="0.2">
      <c r="A59" s="1">
        <v>39569</v>
      </c>
      <c r="B59" s="51">
        <v>46</v>
      </c>
      <c r="C59" s="52">
        <v>40455.817000000003</v>
      </c>
      <c r="D59" s="12">
        <v>27</v>
      </c>
      <c r="E59" s="26">
        <f t="shared" si="4"/>
        <v>0.58695652173913049</v>
      </c>
      <c r="F59" s="50">
        <v>20</v>
      </c>
      <c r="G59" s="52">
        <v>4675.3630000000003</v>
      </c>
      <c r="H59" s="53">
        <v>2287897.7799999998</v>
      </c>
      <c r="I59" s="6">
        <f t="shared" si="5"/>
        <v>489.35190272926394</v>
      </c>
    </row>
    <row r="60" spans="1:9" x14ac:dyDescent="0.2">
      <c r="A60" s="1">
        <v>39600</v>
      </c>
      <c r="B60" s="51">
        <v>81</v>
      </c>
      <c r="C60" s="52">
        <v>52441.54</v>
      </c>
      <c r="D60" s="12">
        <v>61</v>
      </c>
      <c r="E60" s="26">
        <f t="shared" si="4"/>
        <v>0.75308641975308643</v>
      </c>
      <c r="F60" s="50">
        <v>38</v>
      </c>
      <c r="G60" s="52">
        <v>9852.02</v>
      </c>
      <c r="H60" s="53">
        <v>35829909.810000002</v>
      </c>
      <c r="I60" s="6">
        <f t="shared" si="5"/>
        <v>3636.8084727802016</v>
      </c>
    </row>
    <row r="61" spans="1:9" x14ac:dyDescent="0.2">
      <c r="A61" s="1">
        <v>39630</v>
      </c>
      <c r="B61" s="51">
        <v>67</v>
      </c>
      <c r="C61" s="52">
        <v>75779.603000000003</v>
      </c>
      <c r="D61" s="12">
        <v>38</v>
      </c>
      <c r="E61" s="26">
        <f t="shared" si="4"/>
        <v>0.56716417910447758</v>
      </c>
      <c r="F61" s="50">
        <v>29</v>
      </c>
      <c r="G61" s="52">
        <v>6568.7629999999999</v>
      </c>
      <c r="H61" s="53">
        <v>48806966.780000001</v>
      </c>
      <c r="I61" s="6">
        <f t="shared" si="5"/>
        <v>7430.1610181399456</v>
      </c>
    </row>
    <row r="62" spans="1:9" x14ac:dyDescent="0.2">
      <c r="A62" s="1">
        <v>39661</v>
      </c>
      <c r="B62" s="51">
        <v>72</v>
      </c>
      <c r="C62" s="52">
        <v>31893.03</v>
      </c>
      <c r="D62" s="12">
        <v>72</v>
      </c>
      <c r="E62" s="26">
        <f t="shared" si="4"/>
        <v>1</v>
      </c>
      <c r="F62" s="50">
        <v>51</v>
      </c>
      <c r="G62" s="52">
        <v>7432.76</v>
      </c>
      <c r="H62" s="53">
        <v>93831700.030000001</v>
      </c>
      <c r="I62" s="6">
        <f t="shared" si="5"/>
        <v>12624.072354011161</v>
      </c>
    </row>
    <row r="63" spans="1:9" x14ac:dyDescent="0.2">
      <c r="A63" s="1">
        <v>39692</v>
      </c>
      <c r="B63" s="51">
        <v>0</v>
      </c>
      <c r="C63" s="52">
        <v>0</v>
      </c>
      <c r="D63" s="12">
        <v>0</v>
      </c>
      <c r="E63" s="26"/>
      <c r="F63" s="50">
        <v>0</v>
      </c>
      <c r="G63" s="52">
        <v>0</v>
      </c>
      <c r="H63" s="53">
        <v>0</v>
      </c>
      <c r="I63" s="6">
        <v>0</v>
      </c>
    </row>
    <row r="64" spans="1:9" x14ac:dyDescent="0.2">
      <c r="A64" s="1">
        <v>39722</v>
      </c>
      <c r="B64" s="51">
        <v>367</v>
      </c>
      <c r="C64" s="52">
        <v>245850.30499999999</v>
      </c>
      <c r="D64" s="12">
        <v>142</v>
      </c>
      <c r="E64" s="26">
        <f t="shared" si="4"/>
        <v>0.38692098092643051</v>
      </c>
      <c r="F64" s="50">
        <v>128</v>
      </c>
      <c r="G64" s="52">
        <v>32685.321</v>
      </c>
      <c r="H64" s="53">
        <v>43559940.380000003</v>
      </c>
      <c r="I64" s="6">
        <f t="shared" si="5"/>
        <v>1332.7065192353473</v>
      </c>
    </row>
    <row r="65" spans="1:9" x14ac:dyDescent="0.2">
      <c r="A65" s="1">
        <v>39753</v>
      </c>
      <c r="B65" s="51">
        <v>155</v>
      </c>
      <c r="C65" s="52">
        <v>105638.11</v>
      </c>
      <c r="D65" s="12">
        <v>53</v>
      </c>
      <c r="E65" s="26">
        <f t="shared" si="4"/>
        <v>0.34193548387096773</v>
      </c>
      <c r="F65" s="50">
        <v>41</v>
      </c>
      <c r="G65" s="52">
        <v>8925.3739999999998</v>
      </c>
      <c r="H65" s="53">
        <v>3757649.9199999999</v>
      </c>
      <c r="I65" s="6">
        <f t="shared" si="5"/>
        <v>421.00755889893242</v>
      </c>
    </row>
    <row r="66" spans="1:9" x14ac:dyDescent="0.2">
      <c r="A66" s="1">
        <v>39783</v>
      </c>
      <c r="B66" s="51">
        <v>142</v>
      </c>
      <c r="C66" s="52">
        <v>112087.56200000001</v>
      </c>
      <c r="D66" s="12">
        <v>50</v>
      </c>
      <c r="E66" s="26">
        <f t="shared" si="4"/>
        <v>0.352112676056338</v>
      </c>
      <c r="F66" s="50">
        <v>29</v>
      </c>
      <c r="G66" s="52">
        <v>4268.826</v>
      </c>
      <c r="H66" s="53">
        <v>1501254.23</v>
      </c>
      <c r="I66" s="6">
        <f t="shared" si="5"/>
        <v>351.67847787658712</v>
      </c>
    </row>
    <row r="67" spans="1:9" x14ac:dyDescent="0.2">
      <c r="A67" s="1">
        <v>39814</v>
      </c>
      <c r="B67" s="51">
        <v>77</v>
      </c>
      <c r="C67" s="52">
        <v>105817.22</v>
      </c>
      <c r="D67" s="12">
        <v>24</v>
      </c>
      <c r="E67" s="26">
        <f t="shared" si="4"/>
        <v>0.31168831168831168</v>
      </c>
      <c r="F67" s="50">
        <v>18</v>
      </c>
      <c r="G67" s="52">
        <v>3594.67</v>
      </c>
      <c r="H67" s="53">
        <v>880837.75</v>
      </c>
      <c r="I67" s="6">
        <f t="shared" si="5"/>
        <v>245.03994803417282</v>
      </c>
    </row>
    <row r="68" spans="1:9" x14ac:dyDescent="0.2">
      <c r="A68" s="1">
        <v>39845</v>
      </c>
      <c r="B68" s="51">
        <v>28</v>
      </c>
      <c r="C68" s="52">
        <v>34140.230000000003</v>
      </c>
      <c r="D68" s="12">
        <v>24</v>
      </c>
      <c r="E68" s="26">
        <f t="shared" si="4"/>
        <v>0.8571428571428571</v>
      </c>
      <c r="F68" s="50">
        <v>16</v>
      </c>
      <c r="G68" s="52">
        <v>1612.75</v>
      </c>
      <c r="H68" s="53">
        <v>604287.81999999995</v>
      </c>
      <c r="I68" s="6">
        <f t="shared" si="5"/>
        <v>374.6940443342117</v>
      </c>
    </row>
    <row r="69" spans="1:9" x14ac:dyDescent="0.2">
      <c r="A69" s="1">
        <v>39873</v>
      </c>
      <c r="B69" s="51">
        <v>45</v>
      </c>
      <c r="C69" s="52">
        <v>41747.129999999997</v>
      </c>
      <c r="D69" s="12">
        <v>6</v>
      </c>
      <c r="E69" s="26">
        <f t="shared" si="4"/>
        <v>0.13333333333333333</v>
      </c>
      <c r="F69" s="50">
        <v>6</v>
      </c>
      <c r="G69" s="52">
        <v>2681.87</v>
      </c>
      <c r="H69" s="53">
        <v>1356772.99</v>
      </c>
      <c r="I69" s="6">
        <f t="shared" si="5"/>
        <v>505.90557707868021</v>
      </c>
    </row>
    <row r="70" spans="1:9" x14ac:dyDescent="0.2">
      <c r="A70" s="1">
        <v>39904</v>
      </c>
      <c r="B70" s="51">
        <v>64</v>
      </c>
      <c r="C70" s="52">
        <v>69340.56</v>
      </c>
      <c r="D70" s="12">
        <v>20</v>
      </c>
      <c r="E70" s="26">
        <f t="shared" ref="E70:E120" si="6">D70/B70</f>
        <v>0.3125</v>
      </c>
      <c r="F70" s="50">
        <v>9</v>
      </c>
      <c r="G70" s="52">
        <v>760.07</v>
      </c>
      <c r="H70" s="53">
        <v>773943.34</v>
      </c>
      <c r="I70" s="6">
        <f t="shared" ref="I70:I80" si="7">H70/G70</f>
        <v>1018.2527135658556</v>
      </c>
    </row>
    <row r="71" spans="1:9" x14ac:dyDescent="0.2">
      <c r="A71" s="1">
        <v>39934</v>
      </c>
      <c r="B71" s="89">
        <v>62</v>
      </c>
      <c r="C71" s="52">
        <v>47678.368999999999</v>
      </c>
      <c r="D71" s="12">
        <v>28</v>
      </c>
      <c r="E71" s="26">
        <f t="shared" si="6"/>
        <v>0.45161290322580644</v>
      </c>
      <c r="F71" s="50">
        <v>30</v>
      </c>
      <c r="G71" s="52">
        <v>11306.49</v>
      </c>
      <c r="H71" s="53">
        <v>3758375.82</v>
      </c>
      <c r="I71" s="6">
        <f t="shared" si="7"/>
        <v>332.40871570222055</v>
      </c>
    </row>
    <row r="72" spans="1:9" x14ac:dyDescent="0.2">
      <c r="A72" s="1">
        <v>39965</v>
      </c>
      <c r="B72" s="89">
        <v>11</v>
      </c>
      <c r="C72" s="52">
        <v>6524.5020000000004</v>
      </c>
      <c r="D72" s="12">
        <v>11</v>
      </c>
      <c r="E72" s="26">
        <f t="shared" si="6"/>
        <v>1</v>
      </c>
      <c r="F72" s="50">
        <v>11</v>
      </c>
      <c r="G72" s="52">
        <v>477.50200000000001</v>
      </c>
      <c r="H72" s="53">
        <v>1441487.29</v>
      </c>
      <c r="I72" s="6">
        <f t="shared" si="7"/>
        <v>3018.8089055124378</v>
      </c>
    </row>
    <row r="73" spans="1:9" x14ac:dyDescent="0.2">
      <c r="A73" s="1">
        <v>39995</v>
      </c>
      <c r="B73" s="51">
        <v>49</v>
      </c>
      <c r="C73" s="52">
        <v>49772.731</v>
      </c>
      <c r="D73" s="12">
        <v>25</v>
      </c>
      <c r="E73" s="26">
        <f t="shared" si="6"/>
        <v>0.51020408163265307</v>
      </c>
      <c r="F73" s="50">
        <v>25</v>
      </c>
      <c r="G73" s="52">
        <v>5308.0010000000002</v>
      </c>
      <c r="H73" s="53">
        <v>3236428.98</v>
      </c>
      <c r="I73" s="6">
        <f t="shared" si="7"/>
        <v>609.72652039816865</v>
      </c>
    </row>
    <row r="74" spans="1:9" x14ac:dyDescent="0.2">
      <c r="A74" s="1">
        <v>40026</v>
      </c>
      <c r="B74" s="51">
        <v>43</v>
      </c>
      <c r="C74" s="52">
        <v>12610.401</v>
      </c>
      <c r="D74" s="12">
        <v>45</v>
      </c>
      <c r="E74" s="26">
        <f t="shared" si="6"/>
        <v>1.0465116279069768</v>
      </c>
      <c r="F74" s="50">
        <v>31</v>
      </c>
      <c r="G74" s="52">
        <v>2621.8330000000001</v>
      </c>
      <c r="H74" s="53">
        <v>7324454.3799999999</v>
      </c>
      <c r="I74" s="6">
        <f t="shared" si="7"/>
        <v>2793.6387939277597</v>
      </c>
    </row>
    <row r="75" spans="1:9" x14ac:dyDescent="0.2">
      <c r="A75" s="1">
        <v>40057</v>
      </c>
      <c r="B75" s="51">
        <v>5</v>
      </c>
      <c r="C75" s="52">
        <v>1339.8920000000001</v>
      </c>
      <c r="D75" s="12">
        <v>3</v>
      </c>
      <c r="E75" s="26">
        <f t="shared" si="6"/>
        <v>0.6</v>
      </c>
      <c r="F75" s="50">
        <v>3</v>
      </c>
      <c r="G75" s="52">
        <v>47.091999999999999</v>
      </c>
      <c r="H75" s="53">
        <v>29932</v>
      </c>
      <c r="I75" s="6">
        <f t="shared" si="7"/>
        <v>635.6068971375181</v>
      </c>
    </row>
    <row r="76" spans="1:9" x14ac:dyDescent="0.2">
      <c r="A76" s="1">
        <v>40087</v>
      </c>
      <c r="B76" s="51">
        <v>46</v>
      </c>
      <c r="C76" s="52">
        <v>17609.761999999999</v>
      </c>
      <c r="D76" s="12">
        <v>57</v>
      </c>
      <c r="E76" s="26">
        <f t="shared" si="6"/>
        <v>1.2391304347826086</v>
      </c>
      <c r="F76" s="50">
        <v>29</v>
      </c>
      <c r="G76" s="52">
        <v>1604.742</v>
      </c>
      <c r="H76" s="53">
        <v>12131040.07</v>
      </c>
      <c r="I76" s="6">
        <f t="shared" si="7"/>
        <v>7559.4955886989937</v>
      </c>
    </row>
    <row r="77" spans="1:9" x14ac:dyDescent="0.2">
      <c r="A77" s="1">
        <v>40118</v>
      </c>
      <c r="B77" s="51">
        <v>25</v>
      </c>
      <c r="C77" s="52">
        <v>19754.79</v>
      </c>
      <c r="D77" s="12">
        <v>17</v>
      </c>
      <c r="E77" s="26">
        <f t="shared" si="6"/>
        <v>0.68</v>
      </c>
      <c r="F77" s="50">
        <v>13</v>
      </c>
      <c r="G77" s="52">
        <v>1382.0260000000001</v>
      </c>
      <c r="H77" s="53">
        <v>2654065.89</v>
      </c>
      <c r="I77" s="6">
        <f t="shared" si="7"/>
        <v>1920.4167577165697</v>
      </c>
    </row>
    <row r="78" spans="1:9" x14ac:dyDescent="0.2">
      <c r="A78" s="1">
        <v>40148</v>
      </c>
      <c r="B78" s="51">
        <v>67</v>
      </c>
      <c r="C78" s="52">
        <v>70732.918000000005</v>
      </c>
      <c r="D78" s="12">
        <v>51</v>
      </c>
      <c r="E78" s="26">
        <f t="shared" si="6"/>
        <v>0.76119402985074625</v>
      </c>
      <c r="F78" s="50">
        <v>40</v>
      </c>
      <c r="G78" s="52">
        <v>8016.3280000000004</v>
      </c>
      <c r="H78" s="53">
        <v>9445466.5500000007</v>
      </c>
      <c r="I78" s="6">
        <f t="shared" si="7"/>
        <v>1178.2784524285933</v>
      </c>
    </row>
    <row r="79" spans="1:9" x14ac:dyDescent="0.2">
      <c r="A79" s="1">
        <v>40179</v>
      </c>
      <c r="B79" s="51">
        <v>53</v>
      </c>
      <c r="C79" s="52">
        <v>38771.489000000001</v>
      </c>
      <c r="D79" s="12">
        <v>39</v>
      </c>
      <c r="E79" s="26">
        <f t="shared" si="6"/>
        <v>0.73584905660377353</v>
      </c>
      <c r="F79" s="50">
        <v>31</v>
      </c>
      <c r="G79" s="52">
        <v>8109.4589999999998</v>
      </c>
      <c r="H79" s="53">
        <v>4099665.49</v>
      </c>
      <c r="I79" s="6">
        <f t="shared" si="7"/>
        <v>505.54118221696422</v>
      </c>
    </row>
    <row r="80" spans="1:9" x14ac:dyDescent="0.2">
      <c r="A80" s="1">
        <v>40210</v>
      </c>
      <c r="B80" s="51">
        <v>20</v>
      </c>
      <c r="C80" s="52">
        <v>6217.2610000000004</v>
      </c>
      <c r="D80" s="12">
        <v>27</v>
      </c>
      <c r="E80" s="26">
        <f t="shared" si="6"/>
        <v>1.35</v>
      </c>
      <c r="F80" s="50">
        <v>13</v>
      </c>
      <c r="G80" s="52">
        <v>1704.241</v>
      </c>
      <c r="H80" s="53">
        <v>6303884.9800000004</v>
      </c>
      <c r="I80" s="6">
        <f t="shared" si="7"/>
        <v>3698.9398682463338</v>
      </c>
    </row>
    <row r="81" spans="1:9" x14ac:dyDescent="0.2">
      <c r="A81" s="1">
        <v>40238</v>
      </c>
      <c r="B81" s="51">
        <v>23</v>
      </c>
      <c r="C81" s="52">
        <v>18752.018</v>
      </c>
      <c r="D81" s="12">
        <v>24</v>
      </c>
      <c r="E81" s="26">
        <f t="shared" si="6"/>
        <v>1.0434782608695652</v>
      </c>
      <c r="F81" s="50">
        <v>16</v>
      </c>
      <c r="G81" s="52">
        <v>2570.538</v>
      </c>
      <c r="H81" s="53">
        <v>4826740.5599999996</v>
      </c>
      <c r="I81" s="6">
        <f t="shared" ref="I81:I120" si="8">H81/G81</f>
        <v>1877.716089005492</v>
      </c>
    </row>
    <row r="82" spans="1:9" x14ac:dyDescent="0.2">
      <c r="A82" s="1">
        <v>40269</v>
      </c>
      <c r="B82" s="51">
        <v>63</v>
      </c>
      <c r="C82" s="52">
        <v>19388.407999999999</v>
      </c>
      <c r="D82" s="12">
        <v>64</v>
      </c>
      <c r="E82" s="26">
        <f t="shared" si="6"/>
        <v>1.0158730158730158</v>
      </c>
      <c r="F82" s="50">
        <v>48</v>
      </c>
      <c r="G82" s="52">
        <v>2614.4209999999998</v>
      </c>
      <c r="H82" s="53">
        <v>3471860.47</v>
      </c>
      <c r="I82" s="6">
        <f t="shared" si="8"/>
        <v>1327.9653391707</v>
      </c>
    </row>
    <row r="83" spans="1:9" x14ac:dyDescent="0.2">
      <c r="A83" s="1">
        <v>40299</v>
      </c>
      <c r="B83" s="51">
        <v>63</v>
      </c>
      <c r="C83" s="52">
        <v>61447.218000000001</v>
      </c>
      <c r="D83" s="12">
        <v>18</v>
      </c>
      <c r="E83" s="26">
        <f t="shared" si="6"/>
        <v>0.2857142857142857</v>
      </c>
      <c r="F83" s="50">
        <v>17</v>
      </c>
      <c r="G83" s="52">
        <v>4380.8739999999998</v>
      </c>
      <c r="H83" s="53">
        <v>1820157.4</v>
      </c>
      <c r="I83" s="6">
        <f t="shared" si="8"/>
        <v>415.47814431549506</v>
      </c>
    </row>
    <row r="84" spans="1:9" x14ac:dyDescent="0.2">
      <c r="A84" s="1">
        <v>40330</v>
      </c>
      <c r="B84" s="51">
        <v>48</v>
      </c>
      <c r="C84" s="52">
        <v>39124.129999999997</v>
      </c>
      <c r="D84" s="12">
        <v>18</v>
      </c>
      <c r="E84" s="26">
        <f t="shared" si="6"/>
        <v>0.375</v>
      </c>
      <c r="F84" s="50">
        <v>20</v>
      </c>
      <c r="G84" s="52">
        <v>2353.46</v>
      </c>
      <c r="H84" s="53">
        <v>6072056.3899999997</v>
      </c>
      <c r="I84" s="6">
        <f t="shared" si="8"/>
        <v>2580.055063608474</v>
      </c>
    </row>
    <row r="85" spans="1:9" x14ac:dyDescent="0.2">
      <c r="A85" s="1">
        <v>40360</v>
      </c>
      <c r="B85" s="51">
        <v>29</v>
      </c>
      <c r="C85" s="52">
        <v>2924.1289999999999</v>
      </c>
      <c r="D85" s="12">
        <v>26</v>
      </c>
      <c r="E85" s="26">
        <f t="shared" si="6"/>
        <v>0.89655172413793105</v>
      </c>
      <c r="F85" s="50">
        <v>25</v>
      </c>
      <c r="G85" s="52">
        <v>1380.71</v>
      </c>
      <c r="H85" s="53">
        <v>4596455.32</v>
      </c>
      <c r="I85" s="6">
        <f t="shared" si="8"/>
        <v>3329.051951532183</v>
      </c>
    </row>
    <row r="86" spans="1:9" x14ac:dyDescent="0.2">
      <c r="A86" s="1">
        <v>40391</v>
      </c>
      <c r="B86" s="51">
        <v>39</v>
      </c>
      <c r="C86" s="52">
        <v>25806.82</v>
      </c>
      <c r="D86" s="12">
        <v>25</v>
      </c>
      <c r="E86" s="26">
        <f t="shared" si="6"/>
        <v>0.64102564102564108</v>
      </c>
      <c r="F86" s="50">
        <v>26</v>
      </c>
      <c r="G86" s="52">
        <v>6898.42</v>
      </c>
      <c r="H86" s="53">
        <v>3716759.96</v>
      </c>
      <c r="I86" s="6">
        <f t="shared" si="8"/>
        <v>538.78423755004769</v>
      </c>
    </row>
    <row r="87" spans="1:9" x14ac:dyDescent="0.2">
      <c r="A87" s="1">
        <v>40422</v>
      </c>
      <c r="B87" s="51">
        <v>43</v>
      </c>
      <c r="C87" s="52">
        <v>46609.856</v>
      </c>
      <c r="D87" s="12">
        <v>22</v>
      </c>
      <c r="E87" s="26">
        <f t="shared" si="6"/>
        <v>0.51162790697674421</v>
      </c>
      <c r="F87" s="50">
        <v>21</v>
      </c>
      <c r="G87" s="52">
        <v>977.875</v>
      </c>
      <c r="H87" s="53">
        <v>1121923.8600000001</v>
      </c>
      <c r="I87" s="6">
        <f t="shared" si="8"/>
        <v>1147.3080506199669</v>
      </c>
    </row>
    <row r="88" spans="1:9" x14ac:dyDescent="0.2">
      <c r="A88" s="1">
        <v>40452</v>
      </c>
      <c r="B88" s="51">
        <v>46</v>
      </c>
      <c r="C88" s="52">
        <v>26701.987000000001</v>
      </c>
      <c r="D88" s="12">
        <v>28</v>
      </c>
      <c r="E88" s="26">
        <f t="shared" si="6"/>
        <v>0.60869565217391308</v>
      </c>
      <c r="F88" s="50">
        <v>29</v>
      </c>
      <c r="G88" s="52">
        <v>3103.9470000000001</v>
      </c>
      <c r="H88" s="53">
        <v>2705881.52</v>
      </c>
      <c r="I88" s="6">
        <f t="shared" si="8"/>
        <v>871.75506540543381</v>
      </c>
    </row>
    <row r="89" spans="1:9" x14ac:dyDescent="0.2">
      <c r="A89" s="1">
        <v>40483</v>
      </c>
      <c r="B89" s="51">
        <v>39</v>
      </c>
      <c r="C89" s="52">
        <v>32525.955000000002</v>
      </c>
      <c r="D89" s="12">
        <v>20</v>
      </c>
      <c r="E89" s="26">
        <f t="shared" si="6"/>
        <v>0.51282051282051277</v>
      </c>
      <c r="F89" s="50">
        <v>19</v>
      </c>
      <c r="G89" s="52">
        <v>2485.56</v>
      </c>
      <c r="H89" s="53">
        <v>6592803.5700000003</v>
      </c>
      <c r="I89" s="6">
        <f t="shared" si="8"/>
        <v>2652.4419326027132</v>
      </c>
    </row>
    <row r="90" spans="1:9" x14ac:dyDescent="0.2">
      <c r="A90" s="1">
        <v>40513</v>
      </c>
      <c r="B90" s="51">
        <v>51</v>
      </c>
      <c r="C90" s="52">
        <v>14392.032999999999</v>
      </c>
      <c r="D90" s="12">
        <v>23</v>
      </c>
      <c r="E90" s="26">
        <f t="shared" si="6"/>
        <v>0.45098039215686275</v>
      </c>
      <c r="F90" s="50">
        <v>23</v>
      </c>
      <c r="G90" s="52">
        <v>5399.4840000000004</v>
      </c>
      <c r="H90" s="53">
        <v>2864918.74</v>
      </c>
      <c r="I90" s="6">
        <f t="shared" si="8"/>
        <v>530.59120834509372</v>
      </c>
    </row>
    <row r="91" spans="1:9" x14ac:dyDescent="0.2">
      <c r="A91" s="1">
        <v>40544</v>
      </c>
      <c r="B91" s="51">
        <v>58</v>
      </c>
      <c r="C91" s="52">
        <v>79128.831999999995</v>
      </c>
      <c r="D91" s="12">
        <v>20</v>
      </c>
      <c r="E91" s="26">
        <f t="shared" si="6"/>
        <v>0.34482758620689657</v>
      </c>
      <c r="F91" s="50">
        <v>23</v>
      </c>
      <c r="G91" s="52">
        <v>5334.78</v>
      </c>
      <c r="H91" s="53">
        <v>2216371.6800000002</v>
      </c>
      <c r="I91" s="6">
        <f t="shared" si="8"/>
        <v>415.45699728948529</v>
      </c>
    </row>
    <row r="92" spans="1:9" x14ac:dyDescent="0.2">
      <c r="A92" s="1">
        <v>40575</v>
      </c>
      <c r="B92" s="51">
        <v>17</v>
      </c>
      <c r="C92" s="52">
        <v>7385.0280000000002</v>
      </c>
      <c r="D92" s="12">
        <v>10</v>
      </c>
      <c r="E92" s="26">
        <f t="shared" si="6"/>
        <v>0.58823529411764708</v>
      </c>
      <c r="F92" s="50">
        <v>11</v>
      </c>
      <c r="G92" s="52">
        <v>844</v>
      </c>
      <c r="H92" s="53">
        <v>604518.9</v>
      </c>
      <c r="I92" s="6">
        <f t="shared" si="8"/>
        <v>716.25462085308061</v>
      </c>
    </row>
    <row r="93" spans="1:9" x14ac:dyDescent="0.2">
      <c r="A93" s="1">
        <v>40603</v>
      </c>
      <c r="B93" s="51">
        <v>159</v>
      </c>
      <c r="C93" s="52">
        <v>232779.07500000001</v>
      </c>
      <c r="D93" s="12">
        <v>35</v>
      </c>
      <c r="E93" s="26">
        <f t="shared" si="6"/>
        <v>0.22012578616352202</v>
      </c>
      <c r="F93" s="50">
        <v>32</v>
      </c>
      <c r="G93" s="52">
        <v>15882.486999999999</v>
      </c>
      <c r="H93" s="53">
        <v>11572567.17</v>
      </c>
      <c r="I93" s="6">
        <f t="shared" si="8"/>
        <v>728.63696787537117</v>
      </c>
    </row>
    <row r="94" spans="1:9" x14ac:dyDescent="0.2">
      <c r="A94" s="1">
        <v>40634</v>
      </c>
      <c r="B94" s="51">
        <v>42</v>
      </c>
      <c r="C94" s="52">
        <v>20698.055</v>
      </c>
      <c r="D94" s="12">
        <v>20</v>
      </c>
      <c r="E94" s="26">
        <f t="shared" si="6"/>
        <v>0.47619047619047616</v>
      </c>
      <c r="F94" s="50">
        <v>21</v>
      </c>
      <c r="G94" s="52">
        <v>4149.7</v>
      </c>
      <c r="H94" s="53">
        <v>2332301.7000000002</v>
      </c>
      <c r="I94" s="6">
        <f t="shared" si="8"/>
        <v>562.04103911126117</v>
      </c>
    </row>
    <row r="95" spans="1:9" x14ac:dyDescent="0.2">
      <c r="A95" s="1">
        <v>40664</v>
      </c>
      <c r="B95" s="51">
        <v>25</v>
      </c>
      <c r="C95" s="52">
        <v>16015.022000000001</v>
      </c>
      <c r="D95" s="12">
        <v>17</v>
      </c>
      <c r="E95" s="26">
        <f t="shared" si="6"/>
        <v>0.68</v>
      </c>
      <c r="F95" s="50">
        <v>17</v>
      </c>
      <c r="G95" s="52">
        <v>9996.8700000000008</v>
      </c>
      <c r="H95" s="53">
        <v>2774369.98</v>
      </c>
      <c r="I95" s="6">
        <f t="shared" si="8"/>
        <v>277.5238629691093</v>
      </c>
    </row>
    <row r="96" spans="1:9" x14ac:dyDescent="0.2">
      <c r="A96" s="1">
        <v>40695</v>
      </c>
      <c r="B96" s="51">
        <v>49</v>
      </c>
      <c r="C96" s="52">
        <v>40887.476999999999</v>
      </c>
      <c r="D96" s="12">
        <v>22</v>
      </c>
      <c r="E96" s="26">
        <f t="shared" si="6"/>
        <v>0.44897959183673469</v>
      </c>
      <c r="F96" s="50">
        <v>27</v>
      </c>
      <c r="G96" s="52">
        <v>3392.7849999999999</v>
      </c>
      <c r="H96" s="53">
        <v>2446928.15</v>
      </c>
      <c r="I96" s="6">
        <f t="shared" si="8"/>
        <v>721.21521110238348</v>
      </c>
    </row>
    <row r="97" spans="1:9" x14ac:dyDescent="0.2">
      <c r="A97" s="1">
        <v>40725</v>
      </c>
      <c r="B97" s="51">
        <v>79</v>
      </c>
      <c r="C97" s="52">
        <v>37441.099000000002</v>
      </c>
      <c r="D97" s="12">
        <v>50</v>
      </c>
      <c r="E97" s="26">
        <f t="shared" si="6"/>
        <v>0.63291139240506333</v>
      </c>
      <c r="F97" s="50">
        <v>55</v>
      </c>
      <c r="G97" s="52">
        <v>6124.4170000000004</v>
      </c>
      <c r="H97" s="53">
        <v>4237220.83</v>
      </c>
      <c r="I97" s="6">
        <f t="shared" si="8"/>
        <v>691.85700941003847</v>
      </c>
    </row>
    <row r="98" spans="1:9" x14ac:dyDescent="0.2">
      <c r="A98" s="1">
        <v>40756</v>
      </c>
      <c r="B98" s="51">
        <v>39</v>
      </c>
      <c r="C98" s="52">
        <v>44249.773000000001</v>
      </c>
      <c r="D98" s="12">
        <v>18</v>
      </c>
      <c r="E98" s="26">
        <f t="shared" si="6"/>
        <v>0.46153846153846156</v>
      </c>
      <c r="F98" s="50">
        <v>18</v>
      </c>
      <c r="G98" s="52">
        <v>1759.7619999999999</v>
      </c>
      <c r="H98" s="53">
        <v>667147.06999999995</v>
      </c>
      <c r="I98" s="6">
        <f t="shared" si="8"/>
        <v>379.11210152281956</v>
      </c>
    </row>
    <row r="99" spans="1:9" x14ac:dyDescent="0.2">
      <c r="A99" s="1">
        <v>40787</v>
      </c>
      <c r="B99" s="51">
        <v>53</v>
      </c>
      <c r="C99" s="52">
        <v>28555.63</v>
      </c>
      <c r="D99" s="12">
        <v>38</v>
      </c>
      <c r="E99" s="26">
        <f t="shared" si="6"/>
        <v>0.71698113207547165</v>
      </c>
      <c r="F99" s="50">
        <v>38</v>
      </c>
      <c r="G99" s="52">
        <v>11410.09</v>
      </c>
      <c r="H99" s="53">
        <v>2978732.25</v>
      </c>
      <c r="I99" s="6">
        <f t="shared" si="8"/>
        <v>261.06124053359787</v>
      </c>
    </row>
    <row r="100" spans="1:9" x14ac:dyDescent="0.2">
      <c r="A100" s="1">
        <v>40817</v>
      </c>
      <c r="B100" s="51">
        <v>39</v>
      </c>
      <c r="C100" s="52">
        <v>49521.345999999998</v>
      </c>
      <c r="D100" s="12">
        <v>16</v>
      </c>
      <c r="E100" s="26">
        <f t="shared" si="6"/>
        <v>0.41025641025641024</v>
      </c>
      <c r="F100" s="50">
        <v>17</v>
      </c>
      <c r="G100" s="52">
        <v>7561.4059999999999</v>
      </c>
      <c r="H100" s="53">
        <v>2715376.54</v>
      </c>
      <c r="I100" s="6">
        <f t="shared" si="8"/>
        <v>359.11000414473182</v>
      </c>
    </row>
    <row r="101" spans="1:9" x14ac:dyDescent="0.2">
      <c r="A101" s="1">
        <v>40848</v>
      </c>
      <c r="B101" s="51">
        <v>35</v>
      </c>
      <c r="C101" s="52">
        <v>37977.321000000004</v>
      </c>
      <c r="D101" s="12">
        <v>13</v>
      </c>
      <c r="E101" s="26">
        <f t="shared" si="6"/>
        <v>0.37142857142857144</v>
      </c>
      <c r="F101" s="50">
        <v>15</v>
      </c>
      <c r="G101" s="52">
        <v>4355.9610000000002</v>
      </c>
      <c r="H101" s="53">
        <v>1391869.22</v>
      </c>
      <c r="I101" s="6">
        <f t="shared" si="8"/>
        <v>319.53206651758359</v>
      </c>
    </row>
    <row r="102" spans="1:9" x14ac:dyDescent="0.2">
      <c r="A102" s="1">
        <v>40878</v>
      </c>
      <c r="B102" s="51">
        <v>57</v>
      </c>
      <c r="C102" s="52">
        <v>45145.595000000001</v>
      </c>
      <c r="D102" s="12">
        <v>42</v>
      </c>
      <c r="E102" s="26">
        <f t="shared" si="6"/>
        <v>0.73684210526315785</v>
      </c>
      <c r="F102" s="50">
        <v>30</v>
      </c>
      <c r="G102" s="52">
        <v>15680.325000000001</v>
      </c>
      <c r="H102" s="53">
        <v>4625707.6900000004</v>
      </c>
      <c r="I102" s="6">
        <f t="shared" si="8"/>
        <v>295.00075349203541</v>
      </c>
    </row>
    <row r="103" spans="1:9" x14ac:dyDescent="0.2">
      <c r="A103" s="1">
        <v>40909</v>
      </c>
      <c r="B103" s="51">
        <v>50</v>
      </c>
      <c r="C103" s="52">
        <v>44906.26</v>
      </c>
      <c r="D103" s="12">
        <v>23</v>
      </c>
      <c r="E103" s="26">
        <f t="shared" si="6"/>
        <v>0.46</v>
      </c>
      <c r="F103" s="50">
        <v>24</v>
      </c>
      <c r="G103" s="52">
        <v>5717.66</v>
      </c>
      <c r="H103" s="53">
        <v>2034845.28</v>
      </c>
      <c r="I103" s="6">
        <f t="shared" si="8"/>
        <v>355.88777227047427</v>
      </c>
    </row>
    <row r="104" spans="1:9" x14ac:dyDescent="0.2">
      <c r="A104" s="1">
        <v>40940</v>
      </c>
      <c r="B104" s="51">
        <v>43</v>
      </c>
      <c r="C104" s="52">
        <v>69704.740000000005</v>
      </c>
      <c r="D104" s="12">
        <v>25</v>
      </c>
      <c r="E104" s="26">
        <f t="shared" si="6"/>
        <v>0.58139534883720934</v>
      </c>
      <c r="F104" s="50">
        <v>36</v>
      </c>
      <c r="G104" s="52">
        <v>7371.52</v>
      </c>
      <c r="H104" s="53">
        <v>3360494.79</v>
      </c>
      <c r="I104" s="6">
        <f t="shared" si="8"/>
        <v>455.87542189399198</v>
      </c>
    </row>
    <row r="105" spans="1:9" x14ac:dyDescent="0.2">
      <c r="A105" s="1">
        <v>40969</v>
      </c>
      <c r="B105" s="51">
        <v>54</v>
      </c>
      <c r="C105" s="52">
        <v>35786.19</v>
      </c>
      <c r="D105" s="12">
        <v>24</v>
      </c>
      <c r="E105" s="26">
        <f t="shared" si="6"/>
        <v>0.44444444444444442</v>
      </c>
      <c r="F105" s="50">
        <v>27</v>
      </c>
      <c r="G105" s="52">
        <v>3501.42</v>
      </c>
      <c r="H105" s="53">
        <v>1015037.74</v>
      </c>
      <c r="I105" s="6">
        <f t="shared" si="8"/>
        <v>289.89316905712536</v>
      </c>
    </row>
    <row r="106" spans="1:9" x14ac:dyDescent="0.2">
      <c r="A106" s="1">
        <v>41000</v>
      </c>
      <c r="B106" s="51">
        <v>17</v>
      </c>
      <c r="C106" s="52">
        <v>10428.31</v>
      </c>
      <c r="D106" s="12">
        <v>11</v>
      </c>
      <c r="E106" s="26">
        <f t="shared" si="6"/>
        <v>0.6470588235294118</v>
      </c>
      <c r="F106" s="50">
        <v>12</v>
      </c>
      <c r="G106" s="52">
        <v>2526.7800000000002</v>
      </c>
      <c r="H106" s="53">
        <v>834086.54</v>
      </c>
      <c r="I106" s="6">
        <f t="shared" si="8"/>
        <v>330.09859979895361</v>
      </c>
    </row>
    <row r="107" spans="1:9" x14ac:dyDescent="0.2">
      <c r="A107" s="1">
        <v>41030</v>
      </c>
      <c r="B107" s="51">
        <v>116</v>
      </c>
      <c r="C107" s="52">
        <v>138966.11900000001</v>
      </c>
      <c r="D107" s="12">
        <v>41</v>
      </c>
      <c r="E107" s="26">
        <f t="shared" si="6"/>
        <v>0.35344827586206895</v>
      </c>
      <c r="F107" s="50">
        <v>43</v>
      </c>
      <c r="G107" s="52">
        <v>14627</v>
      </c>
      <c r="H107" s="53">
        <v>7401140.7599999998</v>
      </c>
      <c r="I107" s="6">
        <f t="shared" si="8"/>
        <v>505.99171121897859</v>
      </c>
    </row>
    <row r="108" spans="1:9" x14ac:dyDescent="0.2">
      <c r="A108" s="1">
        <v>41061</v>
      </c>
      <c r="B108" s="51">
        <v>44</v>
      </c>
      <c r="C108" s="52">
        <v>55484.898000000001</v>
      </c>
      <c r="D108" s="12">
        <v>15</v>
      </c>
      <c r="E108" s="26">
        <f t="shared" si="6"/>
        <v>0.34090909090909088</v>
      </c>
      <c r="F108" s="50">
        <v>16</v>
      </c>
      <c r="G108" s="52">
        <v>6193.6109999999999</v>
      </c>
      <c r="H108" s="53">
        <v>2940680.39</v>
      </c>
      <c r="I108" s="6">
        <f t="shared" si="8"/>
        <v>474.7925547794332</v>
      </c>
    </row>
    <row r="109" spans="1:9" x14ac:dyDescent="0.2">
      <c r="A109" s="1">
        <v>41091</v>
      </c>
      <c r="B109" s="51">
        <v>28</v>
      </c>
      <c r="C109" s="52">
        <v>16136.727000000001</v>
      </c>
      <c r="D109" s="12">
        <v>11</v>
      </c>
      <c r="E109" s="26">
        <f t="shared" si="6"/>
        <v>0.39285714285714285</v>
      </c>
      <c r="F109" s="50">
        <v>12</v>
      </c>
      <c r="G109" s="52">
        <v>1534.9069999999999</v>
      </c>
      <c r="H109" s="53">
        <v>498136.34</v>
      </c>
      <c r="I109" s="6">
        <f t="shared" si="8"/>
        <v>324.53845086379829</v>
      </c>
    </row>
    <row r="110" spans="1:9" x14ac:dyDescent="0.2">
      <c r="A110" s="1">
        <v>41122</v>
      </c>
      <c r="B110" s="51">
        <v>28</v>
      </c>
      <c r="C110" s="52">
        <v>147500.31700000001</v>
      </c>
      <c r="D110" s="12">
        <v>31</v>
      </c>
      <c r="E110" s="26">
        <f t="shared" si="6"/>
        <v>1.1071428571428572</v>
      </c>
      <c r="F110" s="50">
        <v>51</v>
      </c>
      <c r="G110" s="52">
        <v>11558.656999999999</v>
      </c>
      <c r="H110" s="53">
        <v>4907849.4400000004</v>
      </c>
      <c r="I110" s="6">
        <f t="shared" si="8"/>
        <v>424.60377879540857</v>
      </c>
    </row>
    <row r="111" spans="1:9" x14ac:dyDescent="0.2">
      <c r="A111" s="1">
        <v>41153</v>
      </c>
      <c r="B111" s="51">
        <v>10</v>
      </c>
      <c r="C111" s="52">
        <v>11821.826999999999</v>
      </c>
      <c r="D111" s="12">
        <v>7</v>
      </c>
      <c r="E111" s="26">
        <f t="shared" si="6"/>
        <v>0.7</v>
      </c>
      <c r="F111" s="50">
        <v>4</v>
      </c>
      <c r="G111" s="52">
        <v>656.14700000000005</v>
      </c>
      <c r="H111" s="53">
        <v>337567</v>
      </c>
      <c r="I111" s="6">
        <f t="shared" si="8"/>
        <v>514.46855658869117</v>
      </c>
    </row>
    <row r="112" spans="1:9" x14ac:dyDescent="0.2">
      <c r="A112" s="1">
        <v>41183</v>
      </c>
      <c r="B112" s="51">
        <v>50</v>
      </c>
      <c r="C112" s="52">
        <v>81192.34</v>
      </c>
      <c r="D112" s="12">
        <v>13</v>
      </c>
      <c r="E112" s="26">
        <f t="shared" si="6"/>
        <v>0.26</v>
      </c>
      <c r="F112" s="50">
        <v>12</v>
      </c>
      <c r="G112" s="52">
        <v>2989.47</v>
      </c>
      <c r="H112" s="53">
        <v>1360942.6</v>
      </c>
      <c r="I112" s="6">
        <f t="shared" si="8"/>
        <v>455.24544484473842</v>
      </c>
    </row>
    <row r="113" spans="1:9" x14ac:dyDescent="0.2">
      <c r="A113" s="1">
        <v>41214</v>
      </c>
      <c r="B113" s="51">
        <v>25</v>
      </c>
      <c r="C113" s="52">
        <v>32126.97</v>
      </c>
      <c r="D113" s="12">
        <v>12</v>
      </c>
      <c r="E113" s="26">
        <f t="shared" si="6"/>
        <v>0.48</v>
      </c>
      <c r="F113" s="50">
        <v>20</v>
      </c>
      <c r="G113" s="52">
        <v>2809.62</v>
      </c>
      <c r="H113" s="53">
        <v>1821788.69</v>
      </c>
      <c r="I113" s="6">
        <f t="shared" si="8"/>
        <v>648.41106270598868</v>
      </c>
    </row>
    <row r="114" spans="1:9" x14ac:dyDescent="0.2">
      <c r="A114" s="1">
        <v>41244</v>
      </c>
      <c r="B114" s="51">
        <v>38</v>
      </c>
      <c r="C114" s="52">
        <v>55077.31</v>
      </c>
      <c r="D114" s="12">
        <v>16</v>
      </c>
      <c r="E114" s="26">
        <f t="shared" si="6"/>
        <v>0.42105263157894735</v>
      </c>
      <c r="F114" s="50">
        <v>19</v>
      </c>
      <c r="G114" s="52">
        <v>4067.15</v>
      </c>
      <c r="H114" s="53">
        <v>1963075.5</v>
      </c>
      <c r="I114" s="6">
        <f t="shared" si="8"/>
        <v>482.66611755160244</v>
      </c>
    </row>
    <row r="115" spans="1:9" x14ac:dyDescent="0.2">
      <c r="A115" s="1">
        <v>41275</v>
      </c>
      <c r="B115" s="51">
        <v>24</v>
      </c>
      <c r="C115" s="52">
        <v>35633.040000000001</v>
      </c>
      <c r="D115" s="12">
        <v>9</v>
      </c>
      <c r="E115" s="26">
        <f t="shared" si="6"/>
        <v>0.375</v>
      </c>
      <c r="F115" s="50">
        <v>12</v>
      </c>
      <c r="G115" s="52">
        <v>1754.12</v>
      </c>
      <c r="H115" s="53">
        <v>1170803.83</v>
      </c>
      <c r="I115" s="6">
        <f t="shared" si="8"/>
        <v>667.45936994048304</v>
      </c>
    </row>
    <row r="116" spans="1:9" x14ac:dyDescent="0.2">
      <c r="A116" s="1">
        <v>41306</v>
      </c>
      <c r="B116" s="51">
        <v>66</v>
      </c>
      <c r="C116" s="52">
        <v>115974.518</v>
      </c>
      <c r="D116" s="12">
        <v>17</v>
      </c>
      <c r="E116" s="26">
        <f t="shared" si="6"/>
        <v>0.25757575757575757</v>
      </c>
      <c r="F116" s="50">
        <v>18</v>
      </c>
      <c r="G116" s="52">
        <v>2316.1080000000002</v>
      </c>
      <c r="H116" s="53">
        <v>756594.75</v>
      </c>
      <c r="I116" s="6">
        <f t="shared" si="8"/>
        <v>326.66643783450507</v>
      </c>
    </row>
    <row r="117" spans="1:9" x14ac:dyDescent="0.2">
      <c r="A117" s="1">
        <v>41334</v>
      </c>
      <c r="B117" s="51">
        <v>18</v>
      </c>
      <c r="C117" s="52">
        <v>8786.11</v>
      </c>
      <c r="D117" s="12">
        <v>11</v>
      </c>
      <c r="E117" s="26">
        <f t="shared" si="6"/>
        <v>0.61111111111111116</v>
      </c>
      <c r="F117" s="50">
        <v>11</v>
      </c>
      <c r="G117" s="52">
        <v>785.6</v>
      </c>
      <c r="H117" s="53">
        <v>279549.61</v>
      </c>
      <c r="I117" s="6">
        <f t="shared" si="8"/>
        <v>355.84217158859468</v>
      </c>
    </row>
    <row r="118" spans="1:9" x14ac:dyDescent="0.2">
      <c r="A118" s="1">
        <v>41365</v>
      </c>
      <c r="B118" s="51">
        <v>66</v>
      </c>
      <c r="C118" s="52">
        <v>90819.994999999995</v>
      </c>
      <c r="D118" s="12">
        <v>23</v>
      </c>
      <c r="E118" s="26">
        <f t="shared" si="6"/>
        <v>0.34848484848484851</v>
      </c>
      <c r="F118" s="50">
        <v>22</v>
      </c>
      <c r="G118" s="52">
        <v>4476.53</v>
      </c>
      <c r="H118" s="53">
        <v>2011205.43</v>
      </c>
      <c r="I118" s="6">
        <f t="shared" si="8"/>
        <v>449.27777318592751</v>
      </c>
    </row>
    <row r="119" spans="1:9" x14ac:dyDescent="0.2">
      <c r="A119" s="1">
        <v>41395</v>
      </c>
      <c r="B119" s="51">
        <v>35</v>
      </c>
      <c r="C119" s="52">
        <v>33304.413</v>
      </c>
      <c r="D119" s="12">
        <v>15</v>
      </c>
      <c r="E119" s="26">
        <f t="shared" si="6"/>
        <v>0.42857142857142855</v>
      </c>
      <c r="F119" s="50">
        <v>15</v>
      </c>
      <c r="G119" s="52">
        <v>1246.7929999999999</v>
      </c>
      <c r="H119" s="53">
        <v>592552.06999999995</v>
      </c>
      <c r="I119" s="6">
        <f t="shared" si="8"/>
        <v>475.26098558461587</v>
      </c>
    </row>
    <row r="120" spans="1:9" x14ac:dyDescent="0.2">
      <c r="A120" s="1">
        <v>41426</v>
      </c>
      <c r="B120" s="51">
        <v>79</v>
      </c>
      <c r="C120" s="52">
        <v>53637.750999999997</v>
      </c>
      <c r="D120" s="12">
        <v>31</v>
      </c>
      <c r="E120" s="26">
        <f t="shared" si="6"/>
        <v>0.39240506329113922</v>
      </c>
      <c r="F120" s="50">
        <v>32</v>
      </c>
      <c r="G120" s="52">
        <v>4350.0010000000002</v>
      </c>
      <c r="H120" s="53">
        <v>2626342.27</v>
      </c>
      <c r="I120" s="6">
        <f t="shared" si="8"/>
        <v>603.75670488351614</v>
      </c>
    </row>
    <row r="121" spans="1:9" x14ac:dyDescent="0.2">
      <c r="A121" s="1"/>
      <c r="B121" s="51"/>
      <c r="C121" s="52"/>
      <c r="D121" s="12"/>
      <c r="E121" s="26"/>
      <c r="F121" s="50"/>
      <c r="G121" s="52"/>
      <c r="H121" s="53"/>
      <c r="I121" s="6"/>
    </row>
    <row r="122" spans="1:9" x14ac:dyDescent="0.2">
      <c r="A122" s="1"/>
      <c r="B122" s="51"/>
      <c r="C122" s="52"/>
      <c r="D122" s="12"/>
      <c r="E122" s="26"/>
      <c r="F122" s="50"/>
      <c r="G122" s="52"/>
      <c r="H122" s="53"/>
      <c r="I122" s="6"/>
    </row>
    <row r="123" spans="1:9" x14ac:dyDescent="0.2">
      <c r="A123" s="48" t="s">
        <v>102</v>
      </c>
      <c r="I123" s="23"/>
    </row>
    <row r="124" spans="1:9" x14ac:dyDescent="0.2">
      <c r="A124" s="24" t="s">
        <v>99</v>
      </c>
    </row>
    <row r="125" spans="1:9" x14ac:dyDescent="0.2">
      <c r="A125" s="49" t="s">
        <v>100</v>
      </c>
    </row>
    <row r="126" spans="1:9" x14ac:dyDescent="0.2">
      <c r="A126" s="49" t="s">
        <v>101</v>
      </c>
    </row>
    <row r="127" spans="1:9" x14ac:dyDescent="0.2">
      <c r="A127" s="49" t="s">
        <v>12</v>
      </c>
    </row>
    <row r="130" spans="1:13" x14ac:dyDescent="0.2">
      <c r="A130" s="1"/>
      <c r="B130" s="20"/>
    </row>
    <row r="131" spans="1:13" x14ac:dyDescent="0.2">
      <c r="A131" t="s">
        <v>21</v>
      </c>
    </row>
    <row r="132" spans="1:13" x14ac:dyDescent="0.2">
      <c r="A132" s="14" t="s">
        <v>37</v>
      </c>
      <c r="B132" s="1" t="s">
        <v>135</v>
      </c>
      <c r="C132" s="1" t="s">
        <v>136</v>
      </c>
      <c r="D132" s="1" t="s">
        <v>25</v>
      </c>
      <c r="E132" s="1" t="s">
        <v>26</v>
      </c>
      <c r="F132" s="1" t="s">
        <v>27</v>
      </c>
      <c r="G132" s="1" t="s">
        <v>28</v>
      </c>
      <c r="H132" s="1" t="s">
        <v>29</v>
      </c>
      <c r="I132" s="1" t="s">
        <v>137</v>
      </c>
      <c r="J132" s="1" t="s">
        <v>138</v>
      </c>
      <c r="K132" s="1" t="s">
        <v>139</v>
      </c>
      <c r="L132" s="1" t="s">
        <v>140</v>
      </c>
      <c r="M132" s="1" t="s">
        <v>141</v>
      </c>
    </row>
    <row r="133" spans="1:13" hidden="1" x14ac:dyDescent="0.2">
      <c r="A133" s="25" t="s">
        <v>35</v>
      </c>
      <c r="B133" s="20">
        <v>298.38593672498041</v>
      </c>
      <c r="C133" s="20">
        <v>305.784182083009</v>
      </c>
      <c r="D133" s="20">
        <v>200.44032332505768</v>
      </c>
      <c r="E133" s="20">
        <v>270.15399300908501</v>
      </c>
      <c r="F133" s="20">
        <v>253.26676983202614</v>
      </c>
      <c r="G133" s="20">
        <v>350.42693702777143</v>
      </c>
      <c r="H133" s="20">
        <v>351.46218689622452</v>
      </c>
      <c r="I133" s="20">
        <v>289.13275873569143</v>
      </c>
      <c r="J133" s="20">
        <v>303.59101968180954</v>
      </c>
      <c r="K133" s="20">
        <v>507.72337698658123</v>
      </c>
      <c r="L133" s="20">
        <v>228.60132063879396</v>
      </c>
      <c r="M133" s="20">
        <v>273.72933671227003</v>
      </c>
    </row>
    <row r="134" spans="1:13" x14ac:dyDescent="0.2">
      <c r="A134" s="25" t="s">
        <v>36</v>
      </c>
      <c r="B134" s="20">
        <v>322.19386048011614</v>
      </c>
      <c r="C134" s="22">
        <v>361.76485427815697</v>
      </c>
      <c r="D134" s="22">
        <v>327.08604252089242</v>
      </c>
      <c r="E134" s="22">
        <v>372.33218668908614</v>
      </c>
      <c r="F134" s="22">
        <v>495.47982824498166</v>
      </c>
      <c r="G134" s="22">
        <v>304.08624639416996</v>
      </c>
      <c r="H134" s="22">
        <v>364.46789407112391</v>
      </c>
      <c r="I134" s="22">
        <v>338.03699257865503</v>
      </c>
      <c r="J134" s="22">
        <v>311.43220879588625</v>
      </c>
      <c r="K134" s="22">
        <v>237.37620746530891</v>
      </c>
      <c r="L134" s="22">
        <v>359.71788742392221</v>
      </c>
      <c r="M134" s="20">
        <v>470.83661951398142</v>
      </c>
    </row>
    <row r="135" spans="1:13" x14ac:dyDescent="0.2">
      <c r="A135" s="25" t="s">
        <v>103</v>
      </c>
      <c r="B135" s="6">
        <v>355.06042506448989</v>
      </c>
      <c r="C135" s="6">
        <v>461.62705546984364</v>
      </c>
      <c r="D135" s="6">
        <v>412.22593278479275</v>
      </c>
      <c r="E135" s="6">
        <v>485.71</v>
      </c>
      <c r="F135" s="6">
        <v>358.27</v>
      </c>
      <c r="G135" s="6">
        <f>+I36</f>
        <v>272.64672696419638</v>
      </c>
      <c r="H135" s="23">
        <f>+I37</f>
        <v>323.75531094934018</v>
      </c>
      <c r="I135" s="23">
        <v>363.15</v>
      </c>
      <c r="J135" s="23">
        <v>398.62</v>
      </c>
      <c r="K135" s="23">
        <f>+I40</f>
        <v>421.27080548395196</v>
      </c>
      <c r="L135" s="23">
        <f>+I41</f>
        <v>307.35363293499734</v>
      </c>
      <c r="M135" s="23">
        <f>+I42</f>
        <v>493.14227038593737</v>
      </c>
    </row>
    <row r="136" spans="1:13" x14ac:dyDescent="0.2">
      <c r="A136" s="25" t="s">
        <v>133</v>
      </c>
      <c r="B136" s="6">
        <f>+I43</f>
        <v>537.25699837461354</v>
      </c>
      <c r="C136" s="6">
        <f>+I44</f>
        <v>1035.2310242541382</v>
      </c>
      <c r="D136" s="6">
        <v>428.13</v>
      </c>
      <c r="E136" s="6">
        <v>322.25</v>
      </c>
      <c r="F136" s="6">
        <v>768.47</v>
      </c>
      <c r="G136" s="6">
        <v>495</v>
      </c>
      <c r="H136" s="23">
        <v>296.79000000000002</v>
      </c>
      <c r="I136" s="23">
        <v>268.16000000000003</v>
      </c>
      <c r="J136" s="23">
        <v>627.98</v>
      </c>
      <c r="K136" s="23">
        <v>1121.5899999999999</v>
      </c>
      <c r="L136" s="23">
        <v>387.46</v>
      </c>
      <c r="M136" s="23">
        <v>265.27999999999997</v>
      </c>
    </row>
    <row r="137" spans="1:13" x14ac:dyDescent="0.2">
      <c r="A137" s="25">
        <v>2008</v>
      </c>
      <c r="B137" s="6">
        <v>236.96</v>
      </c>
      <c r="C137" s="6">
        <v>308.18</v>
      </c>
      <c r="D137" s="6">
        <v>230.79</v>
      </c>
      <c r="E137" s="6">
        <v>406.18</v>
      </c>
      <c r="F137" s="6">
        <v>489.35</v>
      </c>
      <c r="G137" s="6">
        <v>3636.81</v>
      </c>
      <c r="H137" s="6">
        <v>7430.16</v>
      </c>
      <c r="I137" s="6">
        <v>12624.07</v>
      </c>
      <c r="J137" s="6">
        <v>0</v>
      </c>
      <c r="K137" s="23">
        <v>1332.71</v>
      </c>
      <c r="L137" s="23">
        <v>421.01</v>
      </c>
      <c r="M137" s="23">
        <v>351.68</v>
      </c>
    </row>
    <row r="138" spans="1:13" x14ac:dyDescent="0.2">
      <c r="A138" s="25">
        <v>2009</v>
      </c>
      <c r="B138" s="6">
        <v>245.04</v>
      </c>
      <c r="C138" s="6">
        <v>374.6940443342117</v>
      </c>
      <c r="D138" s="6">
        <v>505.91</v>
      </c>
      <c r="E138" s="6">
        <v>1018.25</v>
      </c>
      <c r="F138" s="6">
        <v>332.40871570222055</v>
      </c>
      <c r="G138" s="6">
        <v>3018.8089055124378</v>
      </c>
      <c r="H138" s="6">
        <v>609.72652039816865</v>
      </c>
      <c r="I138" s="6">
        <v>2793.64</v>
      </c>
      <c r="J138" s="6">
        <v>635.61</v>
      </c>
      <c r="K138" s="6">
        <v>7559.5</v>
      </c>
      <c r="L138" s="6">
        <v>1920.4167577165697</v>
      </c>
      <c r="M138" s="6">
        <v>1178.2784524285933</v>
      </c>
    </row>
    <row r="139" spans="1:13" x14ac:dyDescent="0.2">
      <c r="A139" s="25">
        <v>2010</v>
      </c>
      <c r="B139" s="6">
        <v>505.54118221696422</v>
      </c>
      <c r="C139" s="6">
        <v>3698.9398682463338</v>
      </c>
      <c r="D139" s="6">
        <v>1877.716089005492</v>
      </c>
      <c r="E139" s="6">
        <v>1327.9653391707</v>
      </c>
      <c r="F139" s="6">
        <v>415.47814431549506</v>
      </c>
      <c r="G139" s="6">
        <v>2580.055063608474</v>
      </c>
      <c r="H139" s="6">
        <v>3329.051951532183</v>
      </c>
      <c r="I139" s="6">
        <v>538.78423755004769</v>
      </c>
      <c r="J139" s="6">
        <v>1147.3080506199669</v>
      </c>
      <c r="K139" s="6">
        <v>871.75506540543381</v>
      </c>
      <c r="L139" s="6">
        <v>2652.4419326027132</v>
      </c>
      <c r="M139" s="6">
        <v>530.59120834509372</v>
      </c>
    </row>
    <row r="140" spans="1:13" x14ac:dyDescent="0.2">
      <c r="A140" s="25">
        <v>2011</v>
      </c>
      <c r="B140" s="6">
        <v>415.45699728948529</v>
      </c>
      <c r="C140" s="6">
        <v>716.25462085308061</v>
      </c>
      <c r="D140" s="6">
        <v>728.63696787537117</v>
      </c>
      <c r="E140" s="6">
        <v>562.04103911126117</v>
      </c>
      <c r="F140" s="6">
        <v>277.5238629691093</v>
      </c>
      <c r="G140" s="6">
        <v>721.21521110238348</v>
      </c>
      <c r="H140" s="6">
        <v>691.85700941003847</v>
      </c>
      <c r="I140" s="6">
        <v>379.11210152281956</v>
      </c>
      <c r="J140" s="6">
        <v>261.06124053359787</v>
      </c>
      <c r="K140" s="6">
        <v>359.11000414473182</v>
      </c>
      <c r="L140" s="6">
        <v>319.53206651758359</v>
      </c>
      <c r="M140" s="6">
        <v>295.00075349203541</v>
      </c>
    </row>
    <row r="141" spans="1:13" x14ac:dyDescent="0.2">
      <c r="A141" s="25">
        <v>2012</v>
      </c>
      <c r="B141" s="6">
        <v>355.88777227047427</v>
      </c>
      <c r="C141" s="6">
        <v>455.87542189399198</v>
      </c>
      <c r="D141" s="6">
        <v>289.89316905712536</v>
      </c>
      <c r="E141" s="6">
        <v>330.09859979895361</v>
      </c>
      <c r="F141" s="6">
        <v>505.99171121897859</v>
      </c>
      <c r="G141" s="6">
        <v>474.7925547794332</v>
      </c>
      <c r="H141" s="6">
        <v>324.53845086379829</v>
      </c>
      <c r="I141" s="6">
        <v>424.60377879540857</v>
      </c>
      <c r="J141" s="6">
        <v>514.46855658869117</v>
      </c>
      <c r="K141" s="6">
        <v>455.24544484473842</v>
      </c>
      <c r="L141" s="6">
        <v>648.41106270598868</v>
      </c>
      <c r="M141" s="6">
        <v>482.66611755160244</v>
      </c>
    </row>
    <row r="142" spans="1:13" x14ac:dyDescent="0.2">
      <c r="A142" s="25">
        <v>2013</v>
      </c>
      <c r="B142" s="6">
        <v>667.45936994048304</v>
      </c>
      <c r="C142" s="6">
        <v>326.66643783450507</v>
      </c>
      <c r="D142" s="6">
        <v>355.84217158859468</v>
      </c>
      <c r="E142" s="6">
        <v>449.27777318592751</v>
      </c>
      <c r="F142" s="6">
        <v>475.26098558461587</v>
      </c>
      <c r="G142" s="6">
        <v>603.75670488351614</v>
      </c>
      <c r="H142" s="6"/>
      <c r="I142" s="6"/>
      <c r="J142" s="6"/>
      <c r="K142" s="6"/>
      <c r="L142" s="6"/>
      <c r="M142" s="6"/>
    </row>
    <row r="143" spans="1:13" x14ac:dyDescent="0.2">
      <c r="A143" s="1"/>
    </row>
    <row r="144" spans="1:13" x14ac:dyDescent="0.2">
      <c r="A144" s="1" t="s">
        <v>20</v>
      </c>
    </row>
    <row r="145" spans="1:13" x14ac:dyDescent="0.2">
      <c r="A145" s="14" t="s">
        <v>37</v>
      </c>
      <c r="B145" s="1" t="s">
        <v>135</v>
      </c>
      <c r="C145" s="1" t="s">
        <v>136</v>
      </c>
      <c r="D145" s="1" t="s">
        <v>25</v>
      </c>
      <c r="E145" s="1" t="s">
        <v>26</v>
      </c>
      <c r="F145" s="1" t="s">
        <v>27</v>
      </c>
      <c r="G145" s="1" t="s">
        <v>28</v>
      </c>
      <c r="H145" s="1" t="s">
        <v>29</v>
      </c>
      <c r="I145" s="1" t="s">
        <v>137</v>
      </c>
      <c r="J145" s="1" t="s">
        <v>138</v>
      </c>
      <c r="K145" s="1" t="s">
        <v>139</v>
      </c>
      <c r="L145" s="1" t="s">
        <v>140</v>
      </c>
      <c r="M145" s="1" t="s">
        <v>141</v>
      </c>
    </row>
    <row r="146" spans="1:13" hidden="1" x14ac:dyDescent="0.2">
      <c r="A146" s="25" t="s">
        <v>35</v>
      </c>
      <c r="B146" s="19">
        <v>1209755.95</v>
      </c>
      <c r="C146" s="19">
        <v>4170405.46</v>
      </c>
      <c r="D146" s="19">
        <v>2773809.65</v>
      </c>
      <c r="E146" s="19">
        <v>686310.01</v>
      </c>
      <c r="F146" s="19">
        <v>3741030.81</v>
      </c>
      <c r="G146" s="19">
        <v>1942833.52</v>
      </c>
      <c r="H146" s="19">
        <v>2044652.36</v>
      </c>
      <c r="I146" s="19">
        <v>1989653.49</v>
      </c>
      <c r="J146" s="19">
        <v>3193258.69</v>
      </c>
      <c r="K146" s="19">
        <v>8518107.5899999999</v>
      </c>
      <c r="L146" s="19">
        <v>1842154.71</v>
      </c>
      <c r="M146" s="19">
        <v>952899.45</v>
      </c>
    </row>
    <row r="147" spans="1:13" x14ac:dyDescent="0.2">
      <c r="A147" s="25" t="s">
        <v>36</v>
      </c>
      <c r="B147" s="21">
        <v>1118950.28</v>
      </c>
      <c r="C147" s="21">
        <f>5701671.68</f>
        <v>5701671.6799999997</v>
      </c>
      <c r="D147" s="21">
        <v>2990636</v>
      </c>
      <c r="E147" s="21">
        <v>3480941.06</v>
      </c>
      <c r="F147" s="21">
        <v>5311157.78</v>
      </c>
      <c r="G147" s="21">
        <v>2703889.29</v>
      </c>
      <c r="H147" s="21">
        <v>4650705.09</v>
      </c>
      <c r="I147" s="21">
        <v>1836091.87</v>
      </c>
      <c r="J147" s="21">
        <v>5604577.6299999999</v>
      </c>
      <c r="K147" s="21">
        <v>1324037.01</v>
      </c>
      <c r="L147" s="21">
        <v>1612996.95</v>
      </c>
      <c r="M147" s="53">
        <v>4024433.63</v>
      </c>
    </row>
    <row r="148" spans="1:13" x14ac:dyDescent="0.2">
      <c r="A148" s="25" t="s">
        <v>103</v>
      </c>
      <c r="B148" s="53">
        <v>1537320.39</v>
      </c>
      <c r="C148" s="53">
        <v>2259041.2400000002</v>
      </c>
      <c r="D148" s="53">
        <v>4813881.28</v>
      </c>
      <c r="E148" s="21">
        <v>3141523.23</v>
      </c>
      <c r="F148" s="21">
        <v>6025369.9500000002</v>
      </c>
      <c r="G148" s="23">
        <f>+H36</f>
        <v>890923.62</v>
      </c>
      <c r="H148" s="23">
        <f>+H37</f>
        <v>1590293.21</v>
      </c>
      <c r="I148" s="23">
        <v>4274006.8099999996</v>
      </c>
      <c r="J148" s="23">
        <v>2004961.5</v>
      </c>
      <c r="K148" s="23">
        <f>+H40</f>
        <v>1846724.83</v>
      </c>
      <c r="L148" s="23">
        <f>+H41</f>
        <v>5058312.37</v>
      </c>
      <c r="M148" s="23">
        <f>+H42</f>
        <v>2214236.41</v>
      </c>
    </row>
    <row r="149" spans="1:13" x14ac:dyDescent="0.2">
      <c r="A149" s="25" t="s">
        <v>133</v>
      </c>
      <c r="B149" s="23">
        <f>+H43</f>
        <v>4569069.37</v>
      </c>
      <c r="C149" s="23">
        <f>+H44</f>
        <v>11078923.369999999</v>
      </c>
      <c r="D149" s="53">
        <v>2567201.33</v>
      </c>
      <c r="E149" s="21">
        <v>3250525.86</v>
      </c>
      <c r="F149" s="21">
        <v>4844311.6399999997</v>
      </c>
      <c r="G149" s="21">
        <v>4008594.4</v>
      </c>
      <c r="H149" s="21">
        <v>2529957.38</v>
      </c>
      <c r="I149" s="23">
        <v>2892575.29</v>
      </c>
      <c r="J149" s="23">
        <v>1936243.01</v>
      </c>
      <c r="K149" s="23">
        <v>6035465.6900000004</v>
      </c>
      <c r="L149" s="23">
        <v>1171854.94</v>
      </c>
      <c r="M149" s="23">
        <v>2413328.16</v>
      </c>
    </row>
    <row r="150" spans="1:13" x14ac:dyDescent="0.2">
      <c r="A150" s="4">
        <v>2008</v>
      </c>
      <c r="B150" s="23">
        <f>+H55</f>
        <v>1304223.48</v>
      </c>
      <c r="C150" s="23">
        <f>H56</f>
        <v>433826.75</v>
      </c>
      <c r="D150" s="23">
        <f>H57</f>
        <v>3959010.21</v>
      </c>
      <c r="E150" s="53">
        <v>1409967.24</v>
      </c>
      <c r="F150" s="53">
        <v>2287897.7799999998</v>
      </c>
      <c r="G150" s="53">
        <v>35829909.810000002</v>
      </c>
      <c r="H150" s="21">
        <v>48806966.780000001</v>
      </c>
      <c r="I150" s="23">
        <v>93831700.030000001</v>
      </c>
      <c r="J150" s="23">
        <v>0</v>
      </c>
      <c r="K150" s="23">
        <v>43559940.380000003</v>
      </c>
      <c r="L150" s="53">
        <v>3757649.9199999999</v>
      </c>
      <c r="M150" s="53">
        <v>1501254.23</v>
      </c>
    </row>
    <row r="151" spans="1:13" x14ac:dyDescent="0.2">
      <c r="A151" s="4">
        <v>2009</v>
      </c>
      <c r="B151" s="53">
        <v>880837.75</v>
      </c>
      <c r="C151" s="6">
        <v>604287.81999999995</v>
      </c>
      <c r="D151" s="6">
        <v>1356772.99</v>
      </c>
      <c r="E151" s="53">
        <v>773943.34</v>
      </c>
      <c r="F151" s="53">
        <v>3758375.82</v>
      </c>
      <c r="G151" s="53">
        <v>1441487.29</v>
      </c>
      <c r="H151" s="53">
        <v>3236428.98</v>
      </c>
      <c r="I151" s="53">
        <v>7324454.3799999999</v>
      </c>
      <c r="J151" s="53">
        <v>29932</v>
      </c>
      <c r="K151" s="53">
        <v>12131040.07</v>
      </c>
      <c r="L151" s="6">
        <v>2654065.89</v>
      </c>
      <c r="M151" s="6">
        <v>9445466.5500000007</v>
      </c>
    </row>
    <row r="152" spans="1:13" x14ac:dyDescent="0.2">
      <c r="A152" s="4">
        <v>2010</v>
      </c>
      <c r="B152" s="6">
        <v>4099665.49</v>
      </c>
      <c r="C152" s="6">
        <v>6303884.9800000004</v>
      </c>
      <c r="D152" s="6">
        <v>4826740.5599999996</v>
      </c>
      <c r="E152" s="6">
        <v>3471860.47</v>
      </c>
      <c r="F152" s="6">
        <v>1820157.4</v>
      </c>
      <c r="G152">
        <v>6072056.3899999997</v>
      </c>
      <c r="H152">
        <v>4596455.32</v>
      </c>
      <c r="I152">
        <v>3716759.96</v>
      </c>
      <c r="J152" s="53">
        <v>1121923.8600000001</v>
      </c>
      <c r="K152" s="53">
        <v>2705881.52</v>
      </c>
      <c r="L152" s="53">
        <v>6592803.5700000003</v>
      </c>
      <c r="M152" s="6">
        <v>2864918.74</v>
      </c>
    </row>
    <row r="153" spans="1:13" x14ac:dyDescent="0.2">
      <c r="A153" s="4">
        <v>2011</v>
      </c>
      <c r="B153" s="53">
        <v>2216371.6800000002</v>
      </c>
      <c r="C153" s="53">
        <v>604518.9</v>
      </c>
      <c r="D153" s="53">
        <v>11572567.17</v>
      </c>
      <c r="E153">
        <v>2332301.7000000002</v>
      </c>
      <c r="F153">
        <v>2774369.98</v>
      </c>
      <c r="G153">
        <v>2446928.15</v>
      </c>
      <c r="H153">
        <v>4237220.83</v>
      </c>
      <c r="I153">
        <v>667147.06999999995</v>
      </c>
      <c r="J153">
        <v>2978732.25</v>
      </c>
      <c r="K153">
        <v>2715376.54</v>
      </c>
      <c r="L153">
        <v>1391869.22</v>
      </c>
      <c r="M153">
        <v>4625707.6900000004</v>
      </c>
    </row>
    <row r="154" spans="1:13" x14ac:dyDescent="0.2">
      <c r="A154" s="4">
        <v>2012</v>
      </c>
      <c r="B154" s="6">
        <v>2034845.28</v>
      </c>
      <c r="C154" s="6">
        <v>3360494.79</v>
      </c>
      <c r="D154" s="6">
        <v>1015037.74</v>
      </c>
      <c r="E154">
        <v>834086.54</v>
      </c>
      <c r="F154">
        <v>7401140.7599999998</v>
      </c>
      <c r="G154">
        <v>2940680.39</v>
      </c>
      <c r="H154">
        <v>498136.34</v>
      </c>
      <c r="I154">
        <v>4907849.4400000004</v>
      </c>
      <c r="J154">
        <v>337567</v>
      </c>
      <c r="K154">
        <v>1360942.6</v>
      </c>
      <c r="L154">
        <v>1821788.69</v>
      </c>
      <c r="M154">
        <v>1963075.5</v>
      </c>
    </row>
    <row r="155" spans="1:13" x14ac:dyDescent="0.2">
      <c r="A155" s="4">
        <v>2013</v>
      </c>
      <c r="B155" s="6">
        <v>1170803.83</v>
      </c>
      <c r="C155" s="6">
        <v>756594.75</v>
      </c>
      <c r="D155" s="6">
        <v>279549.61</v>
      </c>
      <c r="E155" s="53">
        <v>2011205.43</v>
      </c>
      <c r="F155" s="53">
        <v>592552.06999999995</v>
      </c>
      <c r="G155" s="53">
        <v>2626342.27</v>
      </c>
    </row>
  </sheetData>
  <phoneticPr fontId="4" type="noConversion"/>
  <pageMargins left="0.75" right="0.75" top="1" bottom="1" header="0.5" footer="0.5"/>
  <pageSetup scale="50" orientation="landscape" horizontalDpi="1200" verticalDpi="12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9" enableFormatConditionsCalculation="0">
    <tabColor theme="2" tint="-0.749992370372631"/>
    <pageSetUpPr fitToPage="1"/>
  </sheetPr>
  <dimension ref="A3:Z377"/>
  <sheetViews>
    <sheetView tabSelected="1" topLeftCell="R146" workbookViewId="0">
      <selection activeCell="G207" sqref="G207:G257"/>
    </sheetView>
  </sheetViews>
  <sheetFormatPr defaultRowHeight="12.75" x14ac:dyDescent="0.2"/>
  <cols>
    <col min="1" max="1" width="20.42578125" customWidth="1"/>
    <col min="2" max="3" width="15" bestFit="1" customWidth="1"/>
    <col min="4" max="4" width="15.42578125" style="28" bestFit="1" customWidth="1"/>
    <col min="5" max="5" width="14.140625" bestFit="1" customWidth="1"/>
    <col min="6" max="6" width="7.42578125" bestFit="1" customWidth="1"/>
    <col min="7" max="7" width="15" style="77" bestFit="1" customWidth="1"/>
    <col min="8" max="8" width="7.140625" customWidth="1"/>
    <col min="9" max="9" width="13.28515625" bestFit="1" customWidth="1"/>
    <col min="10" max="10" width="13.42578125" bestFit="1" customWidth="1"/>
    <col min="11" max="11" width="1.5703125" customWidth="1"/>
    <col min="12" max="12" width="2" customWidth="1"/>
    <col min="14" max="25" width="14" bestFit="1" customWidth="1"/>
    <col min="26" max="26" width="15.5703125" customWidth="1"/>
  </cols>
  <sheetData>
    <row r="3" spans="1:5" ht="13.5" thickBot="1" x14ac:dyDescent="0.25">
      <c r="B3" s="7"/>
      <c r="C3" s="8" t="s">
        <v>3</v>
      </c>
      <c r="D3" s="79"/>
    </row>
    <row r="4" spans="1:5" x14ac:dyDescent="0.2">
      <c r="B4" s="5" t="s">
        <v>0</v>
      </c>
      <c r="C4" s="5" t="s">
        <v>1</v>
      </c>
      <c r="D4" s="80" t="s">
        <v>2</v>
      </c>
      <c r="E4" s="5"/>
    </row>
    <row r="5" spans="1:5" x14ac:dyDescent="0.2">
      <c r="A5" s="1">
        <v>40969</v>
      </c>
      <c r="B5" s="6">
        <v>36441541.75</v>
      </c>
      <c r="C5" s="6">
        <v>8323438.9100000001</v>
      </c>
      <c r="D5" s="6">
        <v>2298123.5699999998</v>
      </c>
    </row>
    <row r="6" spans="1:5" x14ac:dyDescent="0.2">
      <c r="A6" s="1">
        <v>41000</v>
      </c>
      <c r="B6" s="6">
        <v>36341708.619999997</v>
      </c>
      <c r="C6" s="6">
        <v>7161835.1600000001</v>
      </c>
      <c r="D6" s="6">
        <v>2339410.7999999998</v>
      </c>
    </row>
    <row r="7" spans="1:5" x14ac:dyDescent="0.2">
      <c r="A7" s="1">
        <v>41030</v>
      </c>
      <c r="B7" s="6">
        <v>34149058.359999999</v>
      </c>
      <c r="C7" s="6">
        <v>8026165.4100000001</v>
      </c>
      <c r="D7" s="6">
        <v>1979866.66</v>
      </c>
    </row>
    <row r="8" spans="1:5" x14ac:dyDescent="0.2">
      <c r="A8" s="1">
        <v>41061</v>
      </c>
      <c r="B8" s="6">
        <v>27539604.66</v>
      </c>
      <c r="C8" s="6">
        <v>8410073.25</v>
      </c>
      <c r="D8" s="6">
        <v>1738805.93</v>
      </c>
    </row>
    <row r="9" spans="1:5" x14ac:dyDescent="0.2">
      <c r="A9" s="1">
        <v>41091</v>
      </c>
      <c r="B9" s="6">
        <v>30589302.100000001</v>
      </c>
      <c r="C9" s="6">
        <v>10536723.41</v>
      </c>
      <c r="D9" s="6">
        <v>1707022.48</v>
      </c>
    </row>
    <row r="10" spans="1:5" x14ac:dyDescent="0.2">
      <c r="A10" s="1">
        <v>41122</v>
      </c>
      <c r="B10" s="6">
        <v>27518390.260000002</v>
      </c>
      <c r="C10" s="6">
        <v>9262639.1099999994</v>
      </c>
      <c r="D10" s="6">
        <v>1736341.03</v>
      </c>
    </row>
    <row r="11" spans="1:5" x14ac:dyDescent="0.2">
      <c r="A11" s="1">
        <v>41153</v>
      </c>
      <c r="B11" s="6">
        <v>24736627.579999998</v>
      </c>
      <c r="C11" s="6">
        <v>9230172.4000000004</v>
      </c>
      <c r="D11" s="6">
        <v>1618726.63</v>
      </c>
    </row>
    <row r="12" spans="1:5" x14ac:dyDescent="0.2">
      <c r="A12" s="1">
        <v>41183</v>
      </c>
      <c r="B12" s="6">
        <v>31935740.379999999</v>
      </c>
      <c r="C12" s="6">
        <v>12085486.890000001</v>
      </c>
      <c r="D12" s="6">
        <v>1929998.98</v>
      </c>
    </row>
    <row r="13" spans="1:5" x14ac:dyDescent="0.2">
      <c r="A13" s="1">
        <v>41214</v>
      </c>
      <c r="B13" s="6">
        <v>31048203.469999999</v>
      </c>
      <c r="C13" s="6">
        <v>13495775.609999999</v>
      </c>
      <c r="D13" s="6">
        <v>2283398.81</v>
      </c>
    </row>
    <row r="14" spans="1:5" x14ac:dyDescent="0.2">
      <c r="A14" s="1">
        <v>41244</v>
      </c>
      <c r="B14" s="6">
        <v>33291218.75</v>
      </c>
      <c r="C14" s="6">
        <v>13994193.93</v>
      </c>
      <c r="D14" s="6">
        <v>2527580.4700000002</v>
      </c>
    </row>
    <row r="15" spans="1:5" x14ac:dyDescent="0.2">
      <c r="A15" s="1">
        <v>41275</v>
      </c>
      <c r="B15" s="6">
        <v>34212388.130000003</v>
      </c>
      <c r="C15" s="6">
        <v>12082508.49</v>
      </c>
      <c r="D15" s="6">
        <v>2311601.4</v>
      </c>
    </row>
    <row r="16" spans="1:5" x14ac:dyDescent="0.2">
      <c r="A16" s="1">
        <v>41306</v>
      </c>
      <c r="B16" s="6">
        <v>30237526.5</v>
      </c>
      <c r="C16" s="6">
        <v>11095235.789999999</v>
      </c>
      <c r="D16" s="6">
        <v>2278114.71</v>
      </c>
    </row>
    <row r="17" spans="1:26" x14ac:dyDescent="0.2">
      <c r="A17" s="1">
        <v>41334</v>
      </c>
      <c r="B17" s="6">
        <v>33330778.289999999</v>
      </c>
      <c r="C17" s="6">
        <v>13931032.01</v>
      </c>
      <c r="D17" s="6">
        <v>2157161.0499999998</v>
      </c>
    </row>
    <row r="18" spans="1:26" x14ac:dyDescent="0.2">
      <c r="A18" s="2"/>
      <c r="B18" s="6"/>
      <c r="C18" s="6"/>
      <c r="D18" s="81"/>
    </row>
    <row r="19" spans="1:26" x14ac:dyDescent="0.2">
      <c r="A19" s="70" t="s">
        <v>158</v>
      </c>
      <c r="B19" s="6">
        <f>SUM(B5:B18)</f>
        <v>411372088.84999996</v>
      </c>
      <c r="C19" s="6">
        <f>SUM(C5:C18)</f>
        <v>137635280.36999997</v>
      </c>
      <c r="D19" s="81">
        <f>SUM(D5:D18)</f>
        <v>26906152.519999996</v>
      </c>
    </row>
    <row r="27" spans="1:26" ht="15.75" x14ac:dyDescent="0.25">
      <c r="A27" s="40" t="s">
        <v>0</v>
      </c>
      <c r="M27" t="s">
        <v>85</v>
      </c>
    </row>
    <row r="29" spans="1:26" x14ac:dyDescent="0.2">
      <c r="A29" s="14" t="s">
        <v>76</v>
      </c>
      <c r="B29" s="14" t="s">
        <v>77</v>
      </c>
      <c r="C29" s="14" t="s">
        <v>78</v>
      </c>
      <c r="D29" s="82" t="s">
        <v>7</v>
      </c>
      <c r="E29" s="14" t="s">
        <v>79</v>
      </c>
      <c r="F29" s="14" t="s">
        <v>80</v>
      </c>
      <c r="G29" s="78" t="s">
        <v>81</v>
      </c>
      <c r="H29" s="14" t="s">
        <v>82</v>
      </c>
      <c r="I29" s="14" t="s">
        <v>83</v>
      </c>
      <c r="J29" s="14" t="s">
        <v>84</v>
      </c>
      <c r="N29" s="9" t="s">
        <v>23</v>
      </c>
      <c r="O29" s="9" t="s">
        <v>24</v>
      </c>
      <c r="P29" s="9" t="s">
        <v>25</v>
      </c>
      <c r="Q29" s="9" t="s">
        <v>26</v>
      </c>
      <c r="R29" s="9" t="s">
        <v>27</v>
      </c>
      <c r="S29" s="9" t="s">
        <v>28</v>
      </c>
      <c r="T29" s="9" t="s">
        <v>29</v>
      </c>
      <c r="U29" s="9" t="s">
        <v>30</v>
      </c>
      <c r="V29" s="9" t="s">
        <v>31</v>
      </c>
      <c r="W29" s="9" t="s">
        <v>32</v>
      </c>
      <c r="X29" s="9" t="s">
        <v>33</v>
      </c>
      <c r="Y29" s="9" t="s">
        <v>34</v>
      </c>
    </row>
    <row r="30" spans="1:26" x14ac:dyDescent="0.2">
      <c r="A30" s="1">
        <v>37987</v>
      </c>
      <c r="B30">
        <v>72088.47</v>
      </c>
      <c r="C30">
        <v>11056581.189999999</v>
      </c>
      <c r="D30" s="28">
        <v>11128669.66</v>
      </c>
      <c r="E30">
        <v>11129005.343393199</v>
      </c>
      <c r="F30">
        <v>10</v>
      </c>
      <c r="G30" s="77">
        <v>439528.96090617601</v>
      </c>
      <c r="H30">
        <v>28.5682477295593</v>
      </c>
      <c r="I30">
        <v>1427566.8960901999</v>
      </c>
      <c r="J30">
        <v>0</v>
      </c>
      <c r="M30">
        <v>2004</v>
      </c>
      <c r="N30">
        <v>11128669.66</v>
      </c>
      <c r="O30">
        <v>10402214.34</v>
      </c>
      <c r="P30">
        <v>11906216.16</v>
      </c>
      <c r="Q30">
        <v>11614220</v>
      </c>
      <c r="R30">
        <v>12494365.550000001</v>
      </c>
      <c r="S30">
        <v>11536288.33</v>
      </c>
      <c r="T30">
        <v>12561536.02</v>
      </c>
      <c r="U30">
        <v>13762148.380000001</v>
      </c>
      <c r="V30">
        <v>9938887.6999999993</v>
      </c>
      <c r="W30">
        <v>13180009.720000001</v>
      </c>
      <c r="X30">
        <v>13187127.140000001</v>
      </c>
      <c r="Y30">
        <v>12046402.109999999</v>
      </c>
      <c r="Z30" s="28">
        <f t="shared" ref="Z30:Z37" si="0">SUM(N30:Y30)</f>
        <v>143758085.10999998</v>
      </c>
    </row>
    <row r="31" spans="1:26" x14ac:dyDescent="0.2">
      <c r="A31" s="1">
        <v>38018</v>
      </c>
      <c r="B31">
        <v>69929.149999999994</v>
      </c>
      <c r="C31">
        <v>10332285.189999999</v>
      </c>
      <c r="D31" s="28">
        <v>10402214.34</v>
      </c>
      <c r="E31">
        <v>10375393.802523</v>
      </c>
      <c r="F31">
        <v>10</v>
      </c>
      <c r="G31" s="77">
        <v>352554.18074302399</v>
      </c>
      <c r="H31">
        <v>31.289358726892001</v>
      </c>
      <c r="I31">
        <v>655800.42941100604</v>
      </c>
      <c r="J31">
        <v>0</v>
      </c>
      <c r="M31">
        <v>2005</v>
      </c>
      <c r="N31">
        <v>13292425.84</v>
      </c>
      <c r="O31">
        <v>12987629.949999999</v>
      </c>
      <c r="P31">
        <v>16106665.140000001</v>
      </c>
      <c r="Q31">
        <v>15603759.76</v>
      </c>
      <c r="R31">
        <v>14952847.52</v>
      </c>
      <c r="S31">
        <v>15850380.34</v>
      </c>
      <c r="T31">
        <v>15765808.32</v>
      </c>
      <c r="U31">
        <v>16617156.65</v>
      </c>
      <c r="V31">
        <v>4387956.32</v>
      </c>
      <c r="W31">
        <v>5818173.2599999998</v>
      </c>
      <c r="X31">
        <v>8328168.7599999998</v>
      </c>
      <c r="Y31">
        <v>9913584.8800000008</v>
      </c>
      <c r="Z31" s="28">
        <f t="shared" si="0"/>
        <v>149624556.74000001</v>
      </c>
    </row>
    <row r="32" spans="1:26" x14ac:dyDescent="0.2">
      <c r="A32" s="1">
        <v>38047</v>
      </c>
      <c r="B32">
        <v>92792.61</v>
      </c>
      <c r="C32">
        <v>11813423.550000001</v>
      </c>
      <c r="D32" s="28">
        <v>11906216.16</v>
      </c>
      <c r="E32">
        <v>11774778.7783079</v>
      </c>
      <c r="F32">
        <v>10</v>
      </c>
      <c r="G32" s="77">
        <v>388250.30564981903</v>
      </c>
      <c r="H32">
        <v>34.335926041941399</v>
      </c>
      <c r="I32">
        <v>1556155.0022454299</v>
      </c>
      <c r="J32">
        <v>0</v>
      </c>
      <c r="M32">
        <v>2006</v>
      </c>
      <c r="N32">
        <v>12627941.02</v>
      </c>
      <c r="O32">
        <v>11709444.08</v>
      </c>
      <c r="P32">
        <v>13454279.300000001</v>
      </c>
      <c r="Q32">
        <v>15318758.859999999</v>
      </c>
      <c r="R32">
        <v>16835017.43</v>
      </c>
      <c r="S32">
        <v>18112663.940000001</v>
      </c>
      <c r="T32">
        <v>20466479.100000001</v>
      </c>
      <c r="U32">
        <v>21136410.149999999</v>
      </c>
      <c r="V32">
        <v>18610670.649999999</v>
      </c>
      <c r="W32">
        <v>16986854.399999999</v>
      </c>
      <c r="X32">
        <v>17163999.239999998</v>
      </c>
      <c r="Y32">
        <v>18889791.390000001</v>
      </c>
      <c r="Z32" s="28">
        <f t="shared" si="0"/>
        <v>201312309.56</v>
      </c>
    </row>
    <row r="33" spans="1:26" x14ac:dyDescent="0.2">
      <c r="A33" s="1">
        <v>38078</v>
      </c>
      <c r="B33">
        <v>163259.72</v>
      </c>
      <c r="C33">
        <v>11450960.279999999</v>
      </c>
      <c r="D33" s="28">
        <v>11614220</v>
      </c>
      <c r="E33">
        <v>11618033.579434199</v>
      </c>
      <c r="F33">
        <v>10</v>
      </c>
      <c r="G33" s="77">
        <v>371664.94968947303</v>
      </c>
      <c r="H33">
        <v>35.530113981276401</v>
      </c>
      <c r="I33">
        <v>1587264.4458781299</v>
      </c>
      <c r="J33">
        <v>0</v>
      </c>
      <c r="M33">
        <v>2007</v>
      </c>
      <c r="N33">
        <v>18129451.98</v>
      </c>
      <c r="O33">
        <v>17092103.800000001</v>
      </c>
      <c r="P33">
        <v>20739889.27</v>
      </c>
      <c r="Q33">
        <v>21335907.760000002</v>
      </c>
      <c r="R33">
        <v>22398688.050000001</v>
      </c>
      <c r="S33">
        <v>22950566.329999998</v>
      </c>
      <c r="T33">
        <v>25622435.02</v>
      </c>
      <c r="U33">
        <v>23995981.420000002</v>
      </c>
      <c r="V33">
        <v>25178592.109999999</v>
      </c>
      <c r="W33">
        <v>28607642.550000001</v>
      </c>
      <c r="X33">
        <v>30756061.879999999</v>
      </c>
      <c r="Y33">
        <v>31762557.739999998</v>
      </c>
      <c r="Z33" s="28">
        <f t="shared" si="0"/>
        <v>288569877.91000003</v>
      </c>
    </row>
    <row r="34" spans="1:26" x14ac:dyDescent="0.2">
      <c r="A34" s="1">
        <v>38108</v>
      </c>
      <c r="B34">
        <v>1414418.46</v>
      </c>
      <c r="C34">
        <v>11079947.09</v>
      </c>
      <c r="D34" s="28">
        <v>12494365.550000001</v>
      </c>
      <c r="E34">
        <v>12700210.847299</v>
      </c>
      <c r="F34">
        <v>10</v>
      </c>
      <c r="G34" s="77">
        <v>376944.419134308</v>
      </c>
      <c r="H34">
        <v>38.148279506683501</v>
      </c>
      <c r="I34">
        <v>1679570.2123209799</v>
      </c>
      <c r="J34">
        <v>0</v>
      </c>
      <c r="M34">
        <v>2008</v>
      </c>
      <c r="N34">
        <v>30136087.140000001</v>
      </c>
      <c r="O34">
        <v>29728971.690000001</v>
      </c>
      <c r="P34">
        <v>33639991.07</v>
      </c>
      <c r="Q34">
        <v>38219993.159999996</v>
      </c>
      <c r="R34">
        <v>44592336.490000002</v>
      </c>
      <c r="S34">
        <v>46250246.68</v>
      </c>
      <c r="T34">
        <v>48137350.770000003</v>
      </c>
      <c r="U34">
        <v>40013575.979999997</v>
      </c>
      <c r="V34">
        <v>12511429.43</v>
      </c>
      <c r="W34">
        <v>20819627.670000002</v>
      </c>
      <c r="X34">
        <v>17313235.890000001</v>
      </c>
      <c r="Y34">
        <v>11256457.5</v>
      </c>
      <c r="Z34" s="28">
        <f t="shared" si="0"/>
        <v>372619303.47000003</v>
      </c>
    </row>
    <row r="35" spans="1:26" x14ac:dyDescent="0.2">
      <c r="A35" s="1">
        <v>38139</v>
      </c>
      <c r="B35">
        <v>76635.929999999993</v>
      </c>
      <c r="C35">
        <v>11459652.4</v>
      </c>
      <c r="D35" s="28">
        <v>11536288.33</v>
      </c>
      <c r="E35">
        <v>11556570.2359761</v>
      </c>
      <c r="F35">
        <v>10</v>
      </c>
      <c r="G35" s="77">
        <v>364373.39083432802</v>
      </c>
      <c r="H35">
        <v>35.918956414804804</v>
      </c>
      <c r="I35">
        <v>1531341.70811674</v>
      </c>
      <c r="J35">
        <v>0</v>
      </c>
      <c r="M35">
        <v>2009</v>
      </c>
      <c r="N35">
        <v>10974772.84</v>
      </c>
      <c r="O35">
        <v>9585016.4299999997</v>
      </c>
      <c r="P35">
        <v>13804091.890000001</v>
      </c>
      <c r="Q35">
        <v>13850569.25</v>
      </c>
      <c r="R35">
        <v>17031597.73</v>
      </c>
      <c r="S35">
        <v>19180684.32</v>
      </c>
      <c r="T35">
        <v>18356636.52</v>
      </c>
      <c r="U35">
        <v>20653848.219999999</v>
      </c>
      <c r="V35">
        <v>20887409.460000001</v>
      </c>
      <c r="W35">
        <v>23724228.73</v>
      </c>
      <c r="X35">
        <v>20885603.309999999</v>
      </c>
      <c r="Y35">
        <v>22274266.899999999</v>
      </c>
      <c r="Z35" s="28">
        <f t="shared" si="0"/>
        <v>211208725.59999999</v>
      </c>
    </row>
    <row r="36" spans="1:26" x14ac:dyDescent="0.2">
      <c r="A36" s="1">
        <v>38169</v>
      </c>
      <c r="B36">
        <v>133291.70000000001</v>
      </c>
      <c r="C36">
        <v>12428244.32</v>
      </c>
      <c r="D36" s="28">
        <v>12561536.02</v>
      </c>
      <c r="E36">
        <v>12613764.130397599</v>
      </c>
      <c r="F36">
        <v>10</v>
      </c>
      <c r="G36" s="77">
        <v>373376.36701310403</v>
      </c>
      <c r="H36">
        <v>38.1730557804241</v>
      </c>
      <c r="I36">
        <v>1639152.7546856699</v>
      </c>
      <c r="J36">
        <v>0</v>
      </c>
      <c r="M36">
        <v>2010</v>
      </c>
      <c r="N36">
        <v>20931478.989999998</v>
      </c>
      <c r="O36">
        <v>20756196.280000001</v>
      </c>
      <c r="P36">
        <v>22477070.809999999</v>
      </c>
      <c r="Q36">
        <v>22520520.23</v>
      </c>
      <c r="R36">
        <v>21879715.16</v>
      </c>
      <c r="S36">
        <v>21605268.07</v>
      </c>
      <c r="T36">
        <v>22530023.149999999</v>
      </c>
      <c r="U36">
        <v>23333252.280000001</v>
      </c>
      <c r="V36">
        <v>22267964.02</v>
      </c>
      <c r="W36">
        <v>25235591.219999999</v>
      </c>
      <c r="X36">
        <v>22926490.52</v>
      </c>
      <c r="Y36">
        <v>25937881.41</v>
      </c>
      <c r="Z36" s="28">
        <f t="shared" si="0"/>
        <v>272401452.14000005</v>
      </c>
    </row>
    <row r="37" spans="1:26" x14ac:dyDescent="0.2">
      <c r="A37" s="1">
        <v>38200</v>
      </c>
      <c r="B37">
        <v>111491.44</v>
      </c>
      <c r="C37">
        <v>13650656.939999999</v>
      </c>
      <c r="D37" s="28">
        <v>13762148.380000001</v>
      </c>
      <c r="E37">
        <v>13770186.8568825</v>
      </c>
      <c r="F37">
        <v>10</v>
      </c>
      <c r="G37" s="77">
        <v>374957.04543857201</v>
      </c>
      <c r="H37">
        <v>41.488565281803297</v>
      </c>
      <c r="I37">
        <v>1786243.00066779</v>
      </c>
      <c r="J37">
        <v>0</v>
      </c>
      <c r="M37">
        <v>2011</v>
      </c>
      <c r="N37">
        <v>22954761.079999998</v>
      </c>
      <c r="O37">
        <v>25600628.140000001</v>
      </c>
      <c r="P37">
        <v>33700345.619999997</v>
      </c>
      <c r="Q37">
        <v>34300346.009999998</v>
      </c>
      <c r="R37">
        <v>33796465.219999999</v>
      </c>
      <c r="S37">
        <v>30502473.699999999</v>
      </c>
      <c r="T37">
        <v>31831077.190000001</v>
      </c>
      <c r="U37">
        <v>31359880.699999999</v>
      </c>
      <c r="V37">
        <v>28511054.82</v>
      </c>
      <c r="W37">
        <v>35034921.079999998</v>
      </c>
      <c r="X37">
        <v>36192973.829999998</v>
      </c>
      <c r="Y37">
        <v>35583412.329999998</v>
      </c>
      <c r="Z37" s="28">
        <f t="shared" si="0"/>
        <v>379368339.71999991</v>
      </c>
    </row>
    <row r="38" spans="1:26" x14ac:dyDescent="0.2">
      <c r="A38" s="1">
        <v>38231</v>
      </c>
      <c r="B38">
        <v>110747.4</v>
      </c>
      <c r="C38">
        <v>9828140.3000000007</v>
      </c>
      <c r="D38" s="28">
        <v>9938887.6999999993</v>
      </c>
      <c r="E38">
        <v>9938532.1652391106</v>
      </c>
      <c r="F38">
        <v>10</v>
      </c>
      <c r="G38" s="77">
        <v>252648.34940940799</v>
      </c>
      <c r="H38">
        <v>44.554063918929003</v>
      </c>
      <c r="I38">
        <v>1317978.54335958</v>
      </c>
      <c r="J38">
        <v>0</v>
      </c>
      <c r="M38">
        <v>2012</v>
      </c>
      <c r="N38">
        <v>33988823.640000001</v>
      </c>
      <c r="O38">
        <v>30105311.27</v>
      </c>
      <c r="P38">
        <v>36441541.75</v>
      </c>
      <c r="Q38">
        <v>36341708.619999997</v>
      </c>
      <c r="R38">
        <v>34149058.359999999</v>
      </c>
      <c r="S38">
        <v>27539604.66</v>
      </c>
      <c r="T38">
        <v>30589302.100000001</v>
      </c>
      <c r="U38">
        <v>27518390.260000002</v>
      </c>
      <c r="V38">
        <v>24736627.579999998</v>
      </c>
      <c r="W38">
        <v>31935740.379999999</v>
      </c>
      <c r="X38">
        <v>31048203.469999999</v>
      </c>
      <c r="Y38">
        <v>33291218.75</v>
      </c>
      <c r="Z38" s="28">
        <f>SUM(N38:Y38)</f>
        <v>377685530.83999991</v>
      </c>
    </row>
    <row r="39" spans="1:26" x14ac:dyDescent="0.2">
      <c r="A39" s="1">
        <v>38261</v>
      </c>
      <c r="B39">
        <v>80173.98</v>
      </c>
      <c r="C39">
        <v>13099835.74</v>
      </c>
      <c r="D39" s="28">
        <v>13180009.720000001</v>
      </c>
      <c r="E39">
        <v>13185911.8014565</v>
      </c>
      <c r="F39">
        <v>10</v>
      </c>
      <c r="G39" s="77">
        <v>294836.08750282298</v>
      </c>
      <c r="H39">
        <v>50.661799442627697</v>
      </c>
      <c r="I39">
        <v>1751014.93206057</v>
      </c>
      <c r="J39">
        <v>0</v>
      </c>
      <c r="M39">
        <v>2013</v>
      </c>
      <c r="N39">
        <v>34212388.130000003</v>
      </c>
      <c r="O39">
        <v>30237526.5</v>
      </c>
      <c r="P39">
        <v>33330778.289999999</v>
      </c>
      <c r="Z39" s="28">
        <f>SUM(N39:Y39)</f>
        <v>97780692.920000002</v>
      </c>
    </row>
    <row r="40" spans="1:26" x14ac:dyDescent="0.2">
      <c r="A40" s="1">
        <v>38292</v>
      </c>
      <c r="B40">
        <v>48500.800000000003</v>
      </c>
      <c r="C40">
        <v>13138626.34</v>
      </c>
      <c r="D40" s="28">
        <v>13187127.140000001</v>
      </c>
      <c r="E40">
        <v>13187616.214635</v>
      </c>
      <c r="F40">
        <v>10</v>
      </c>
      <c r="G40" s="77">
        <v>306161.90200133098</v>
      </c>
      <c r="H40">
        <v>48.094117548928899</v>
      </c>
      <c r="I40">
        <v>1536970.28922063</v>
      </c>
      <c r="J40">
        <v>0</v>
      </c>
    </row>
    <row r="41" spans="1:26" x14ac:dyDescent="0.2">
      <c r="A41" s="1">
        <v>38322</v>
      </c>
      <c r="B41">
        <v>45252.1</v>
      </c>
      <c r="C41">
        <v>12001150.01</v>
      </c>
      <c r="D41" s="28">
        <v>12046402.109999999</v>
      </c>
      <c r="E41">
        <v>12060722.2411125</v>
      </c>
      <c r="F41">
        <v>10</v>
      </c>
      <c r="G41" s="77">
        <v>325615.34984864801</v>
      </c>
      <c r="H41">
        <v>41.870903817138199</v>
      </c>
      <c r="I41">
        <v>1573086.7537839799</v>
      </c>
      <c r="J41">
        <v>0</v>
      </c>
      <c r="M41" t="s">
        <v>86</v>
      </c>
    </row>
    <row r="42" spans="1:26" x14ac:dyDescent="0.2">
      <c r="A42" s="1">
        <v>38353</v>
      </c>
      <c r="B42">
        <v>91659.7</v>
      </c>
      <c r="C42">
        <v>13200766.140000001</v>
      </c>
      <c r="D42">
        <v>13292425.84</v>
      </c>
      <c r="E42">
        <v>13352498.5124528</v>
      </c>
      <c r="F42">
        <v>10</v>
      </c>
      <c r="G42">
        <v>346534.81699999399</v>
      </c>
      <c r="H42">
        <v>41.846350065340602</v>
      </c>
      <c r="I42">
        <v>1148718.7495576499</v>
      </c>
      <c r="J42">
        <v>0</v>
      </c>
    </row>
    <row r="43" spans="1:26" x14ac:dyDescent="0.2">
      <c r="A43" s="1">
        <v>38384</v>
      </c>
      <c r="B43">
        <v>128831.97</v>
      </c>
      <c r="C43">
        <v>12858797.98</v>
      </c>
      <c r="D43">
        <v>12987629.949999999</v>
      </c>
      <c r="E43">
        <v>13004733.7536036</v>
      </c>
      <c r="F43">
        <v>10</v>
      </c>
      <c r="G43">
        <v>319401.76471379801</v>
      </c>
      <c r="H43">
        <v>46.019893336543298</v>
      </c>
      <c r="I43">
        <v>1694101.3900290099</v>
      </c>
      <c r="J43">
        <v>0</v>
      </c>
      <c r="N43" s="9" t="s">
        <v>23</v>
      </c>
      <c r="O43" s="9" t="s">
        <v>24</v>
      </c>
      <c r="P43" s="9" t="s">
        <v>25</v>
      </c>
      <c r="Q43" s="9" t="s">
        <v>26</v>
      </c>
      <c r="R43" s="9" t="s">
        <v>27</v>
      </c>
      <c r="S43" s="9" t="s">
        <v>28</v>
      </c>
      <c r="T43" s="9" t="s">
        <v>29</v>
      </c>
      <c r="U43" s="9" t="s">
        <v>30</v>
      </c>
      <c r="V43" s="9" t="s">
        <v>31</v>
      </c>
      <c r="W43" s="9" t="s">
        <v>32</v>
      </c>
      <c r="X43" s="9" t="s">
        <v>33</v>
      </c>
      <c r="Y43" s="9" t="s">
        <v>34</v>
      </c>
    </row>
    <row r="44" spans="1:26" x14ac:dyDescent="0.2">
      <c r="A44" s="1">
        <v>38412</v>
      </c>
      <c r="B44">
        <v>83889.44</v>
      </c>
      <c r="C44">
        <v>16022775.699999999</v>
      </c>
      <c r="D44">
        <v>16106665.140000001</v>
      </c>
      <c r="E44">
        <v>16130873.9368301</v>
      </c>
      <c r="F44">
        <v>10</v>
      </c>
      <c r="G44">
        <v>326574.195420017</v>
      </c>
      <c r="H44">
        <v>55.759642629487203</v>
      </c>
      <c r="I44">
        <v>2078786.4918023599</v>
      </c>
      <c r="J44">
        <v>0</v>
      </c>
      <c r="M44">
        <v>2004</v>
      </c>
      <c r="N44">
        <v>439528.96090617601</v>
      </c>
      <c r="O44">
        <v>352554.18074302399</v>
      </c>
      <c r="P44">
        <v>388250.30564981903</v>
      </c>
      <c r="Q44">
        <v>371664.94968947303</v>
      </c>
      <c r="R44">
        <v>376944.419134308</v>
      </c>
      <c r="S44">
        <v>364373.39083432802</v>
      </c>
      <c r="T44">
        <v>373376.36701310403</v>
      </c>
      <c r="U44">
        <v>374957.04543857201</v>
      </c>
      <c r="V44">
        <v>252648.34940940799</v>
      </c>
      <c r="W44">
        <v>294836.08750282298</v>
      </c>
      <c r="X44">
        <v>306161.90200133098</v>
      </c>
      <c r="Y44">
        <v>325615.34984864801</v>
      </c>
      <c r="Z44" s="28">
        <f t="shared" ref="Z44:Z51" si="1">SUM(N44:Y44)</f>
        <v>4220911.3081710143</v>
      </c>
    </row>
    <row r="45" spans="1:26" x14ac:dyDescent="0.2">
      <c r="A45" s="1">
        <v>38443</v>
      </c>
      <c r="B45">
        <v>95573.42</v>
      </c>
      <c r="C45">
        <v>15508186.34</v>
      </c>
      <c r="D45">
        <v>15603759.76</v>
      </c>
      <c r="E45">
        <v>15610532.690900899</v>
      </c>
      <c r="F45">
        <v>10</v>
      </c>
      <c r="G45">
        <v>404282.72753221501</v>
      </c>
      <c r="H45">
        <v>43.690216782147999</v>
      </c>
      <c r="I45">
        <v>2052667.31625964</v>
      </c>
      <c r="J45">
        <v>0</v>
      </c>
      <c r="M45">
        <v>2005</v>
      </c>
      <c r="N45">
        <v>346534.81699999399</v>
      </c>
      <c r="O45">
        <v>319401.76471379801</v>
      </c>
      <c r="P45">
        <v>326574.195420017</v>
      </c>
      <c r="Q45">
        <v>404282.72753221501</v>
      </c>
      <c r="R45">
        <v>376916.31102423603</v>
      </c>
      <c r="S45">
        <v>358886.38515602902</v>
      </c>
      <c r="T45">
        <v>319254.63716400898</v>
      </c>
      <c r="U45">
        <v>315616.43991115497</v>
      </c>
      <c r="V45">
        <v>78702.698250476999</v>
      </c>
      <c r="W45">
        <v>114538.450766073</v>
      </c>
      <c r="X45">
        <v>180921.896908191</v>
      </c>
      <c r="Y45">
        <v>197290.87605285901</v>
      </c>
      <c r="Z45" s="28">
        <f t="shared" si="1"/>
        <v>3338921.1998990532</v>
      </c>
    </row>
    <row r="46" spans="1:26" x14ac:dyDescent="0.2">
      <c r="A46" s="1">
        <v>38473</v>
      </c>
      <c r="B46">
        <v>122303.66</v>
      </c>
      <c r="C46">
        <v>14830543.859999999</v>
      </c>
      <c r="D46">
        <v>14952847.52</v>
      </c>
      <c r="E46">
        <v>14966898.524004299</v>
      </c>
      <c r="F46">
        <v>10</v>
      </c>
      <c r="G46">
        <v>376916.31102423603</v>
      </c>
      <c r="H46">
        <v>44.899931897744402</v>
      </c>
      <c r="I46">
        <v>1956618.17213288</v>
      </c>
      <c r="J46">
        <v>0</v>
      </c>
      <c r="M46">
        <v>2006</v>
      </c>
      <c r="N46">
        <v>230553.141174936</v>
      </c>
      <c r="O46">
        <v>221290.45905745699</v>
      </c>
      <c r="P46">
        <v>249233.35198095901</v>
      </c>
      <c r="Q46">
        <v>283338.50460554601</v>
      </c>
      <c r="R46">
        <v>275598.75576610601</v>
      </c>
      <c r="S46">
        <v>300558.28335014498</v>
      </c>
      <c r="T46">
        <v>317273.171989795</v>
      </c>
      <c r="U46">
        <v>336148.30097036698</v>
      </c>
      <c r="V46">
        <v>309714.79657643603</v>
      </c>
      <c r="W46">
        <v>358167.34685092402</v>
      </c>
      <c r="X46">
        <v>348876.45929372002</v>
      </c>
      <c r="Y46">
        <v>372942.69787241297</v>
      </c>
      <c r="Z46" s="28">
        <f t="shared" si="1"/>
        <v>3603695.269488804</v>
      </c>
    </row>
    <row r="47" spans="1:26" x14ac:dyDescent="0.2">
      <c r="A47" s="1">
        <v>38504</v>
      </c>
      <c r="B47">
        <v>119332.6</v>
      </c>
      <c r="C47">
        <v>15731047.74</v>
      </c>
      <c r="D47">
        <v>15850380.34</v>
      </c>
      <c r="E47">
        <v>15867220.2471967</v>
      </c>
      <c r="F47">
        <v>10</v>
      </c>
      <c r="G47">
        <v>358886.38515602902</v>
      </c>
      <c r="H47">
        <v>50.005845114598102</v>
      </c>
      <c r="I47">
        <v>2079196.74265365</v>
      </c>
      <c r="J47">
        <v>0</v>
      </c>
      <c r="M47">
        <v>2007</v>
      </c>
      <c r="N47">
        <v>369686.73914022697</v>
      </c>
      <c r="O47">
        <v>334445.28206181398</v>
      </c>
      <c r="P47">
        <v>381894.43356020103</v>
      </c>
      <c r="Q47">
        <v>380620.56595321902</v>
      </c>
      <c r="R47">
        <v>394922.13871444901</v>
      </c>
      <c r="S47">
        <v>386951.94095416297</v>
      </c>
      <c r="T47">
        <v>384343.36551910499</v>
      </c>
      <c r="U47">
        <v>372200.984394125</v>
      </c>
      <c r="V47">
        <v>369099.63612368802</v>
      </c>
      <c r="W47">
        <v>390100.07048634702</v>
      </c>
      <c r="X47">
        <v>381339.32242040703</v>
      </c>
      <c r="Y47">
        <v>404072.87381251203</v>
      </c>
      <c r="Z47" s="28">
        <f t="shared" si="1"/>
        <v>4549677.3531402573</v>
      </c>
    </row>
    <row r="48" spans="1:26" x14ac:dyDescent="0.2">
      <c r="A48" s="1">
        <v>38534</v>
      </c>
      <c r="B48">
        <v>131069.03</v>
      </c>
      <c r="C48">
        <v>15634739.289999999</v>
      </c>
      <c r="D48">
        <v>15765808.32</v>
      </c>
      <c r="E48">
        <v>15752402.4644414</v>
      </c>
      <c r="F48">
        <v>10</v>
      </c>
      <c r="G48">
        <v>319254.63716400898</v>
      </c>
      <c r="H48">
        <v>55.683981261815099</v>
      </c>
      <c r="I48">
        <v>2024966.76914677</v>
      </c>
      <c r="J48">
        <v>0</v>
      </c>
      <c r="M48">
        <v>2008</v>
      </c>
      <c r="N48">
        <v>361179.55744089198</v>
      </c>
      <c r="O48">
        <v>362298.87173431797</v>
      </c>
      <c r="P48">
        <v>444589.56284687901</v>
      </c>
      <c r="Q48">
        <v>390368.81310596003</v>
      </c>
      <c r="R48">
        <v>411263.34889933502</v>
      </c>
      <c r="S48">
        <v>386821.99641245499</v>
      </c>
      <c r="T48">
        <v>432048.85404347599</v>
      </c>
      <c r="U48">
        <v>391784.92503290501</v>
      </c>
      <c r="V48">
        <v>135416.92299500699</v>
      </c>
      <c r="W48">
        <v>295684.92898270499</v>
      </c>
      <c r="X48">
        <v>331775.50332623802</v>
      </c>
      <c r="Y48">
        <v>358333.34032828198</v>
      </c>
      <c r="Z48" s="28">
        <f t="shared" si="1"/>
        <v>4301566.6251484519</v>
      </c>
    </row>
    <row r="49" spans="1:26" x14ac:dyDescent="0.2">
      <c r="A49" s="1">
        <v>38565</v>
      </c>
      <c r="B49">
        <v>148707.13</v>
      </c>
      <c r="C49">
        <v>16468449.52</v>
      </c>
      <c r="D49">
        <v>16617156.65</v>
      </c>
      <c r="E49">
        <v>16695564.126565199</v>
      </c>
      <c r="F49">
        <v>10</v>
      </c>
      <c r="G49">
        <v>315616.43991115497</v>
      </c>
      <c r="H49">
        <v>59.983583276429798</v>
      </c>
      <c r="I49">
        <v>2236240.88025579</v>
      </c>
      <c r="J49">
        <v>0</v>
      </c>
      <c r="M49">
        <v>2009</v>
      </c>
      <c r="N49">
        <v>335999.291883467</v>
      </c>
      <c r="O49">
        <v>298096.22741041501</v>
      </c>
      <c r="P49">
        <v>343406.40416385798</v>
      </c>
      <c r="Q49">
        <v>340943.81547277299</v>
      </c>
      <c r="R49">
        <v>346131.21165936498</v>
      </c>
      <c r="S49">
        <v>338470.93483570497</v>
      </c>
      <c r="T49">
        <v>337663.90513253299</v>
      </c>
      <c r="U49">
        <v>337300.82635378197</v>
      </c>
      <c r="V49">
        <v>347860.55052387301</v>
      </c>
      <c r="W49">
        <v>368418.32545770798</v>
      </c>
      <c r="X49">
        <v>319930.81494935398</v>
      </c>
      <c r="Y49">
        <v>380201.65609252697</v>
      </c>
      <c r="Z49" s="28">
        <f t="shared" si="1"/>
        <v>4094423.9639353598</v>
      </c>
    </row>
    <row r="50" spans="1:26" x14ac:dyDescent="0.2">
      <c r="A50" s="1">
        <v>38596</v>
      </c>
      <c r="B50">
        <v>24981.72</v>
      </c>
      <c r="C50">
        <v>4362974.5999999996</v>
      </c>
      <c r="D50">
        <v>4387956.32</v>
      </c>
      <c r="E50">
        <v>4400085.0585773</v>
      </c>
      <c r="F50">
        <v>10</v>
      </c>
      <c r="G50">
        <v>78702.698250476999</v>
      </c>
      <c r="H50">
        <v>62.885847455377402</v>
      </c>
      <c r="I50">
        <v>549200.81792879</v>
      </c>
      <c r="J50">
        <v>0</v>
      </c>
      <c r="M50">
        <v>2010</v>
      </c>
      <c r="N50">
        <v>306300.86396905401</v>
      </c>
      <c r="O50">
        <v>305559.73500891402</v>
      </c>
      <c r="P50">
        <v>325682.09931486502</v>
      </c>
      <c r="Q50">
        <v>328909.26021125098</v>
      </c>
      <c r="R50">
        <v>324468.05522811302</v>
      </c>
      <c r="S50">
        <v>315469.08886496199</v>
      </c>
      <c r="T50">
        <v>328796.37128179701</v>
      </c>
      <c r="U50">
        <v>367826.51441556501</v>
      </c>
      <c r="V50">
        <v>327859.22428383701</v>
      </c>
      <c r="W50">
        <v>347381.67564220901</v>
      </c>
      <c r="X50">
        <v>307706.39209773502</v>
      </c>
      <c r="Y50">
        <v>326279.50655213202</v>
      </c>
      <c r="Z50" s="28">
        <f t="shared" si="1"/>
        <v>3912238.7868704339</v>
      </c>
    </row>
    <row r="51" spans="1:26" x14ac:dyDescent="0.2">
      <c r="A51" s="1">
        <v>38626</v>
      </c>
      <c r="B51">
        <v>40298.980000000003</v>
      </c>
      <c r="C51">
        <v>5777874.2800000003</v>
      </c>
      <c r="D51">
        <v>5818173.2599999998</v>
      </c>
      <c r="E51">
        <v>5806491.88621944</v>
      </c>
      <c r="F51">
        <v>10</v>
      </c>
      <c r="G51">
        <v>114538.450766073</v>
      </c>
      <c r="H51">
        <v>56.971684701814503</v>
      </c>
      <c r="I51">
        <v>718956.61705957202</v>
      </c>
      <c r="J51">
        <v>0</v>
      </c>
      <c r="M51">
        <v>2011</v>
      </c>
      <c r="N51">
        <v>282212.165410018</v>
      </c>
      <c r="O51">
        <v>307817.83747992403</v>
      </c>
      <c r="P51">
        <v>337338.72242200898</v>
      </c>
      <c r="Q51">
        <v>319168.72452056798</v>
      </c>
      <c r="R51">
        <v>330726.80371285701</v>
      </c>
      <c r="S51">
        <v>312988.22325479297</v>
      </c>
      <c r="T51">
        <v>317176.88606379199</v>
      </c>
      <c r="U51">
        <v>343806.40612237598</v>
      </c>
      <c r="V51">
        <v>297265.54221450299</v>
      </c>
      <c r="W51">
        <v>346510.54088369699</v>
      </c>
      <c r="X51">
        <v>339045.99187921901</v>
      </c>
      <c r="Y51">
        <v>350729.49567201099</v>
      </c>
      <c r="Z51" s="28">
        <f t="shared" si="1"/>
        <v>3884787.339635767</v>
      </c>
    </row>
    <row r="52" spans="1:26" x14ac:dyDescent="0.2">
      <c r="A52" s="1">
        <v>38657</v>
      </c>
      <c r="B52">
        <v>46091.11</v>
      </c>
      <c r="C52">
        <v>8282077.6500000004</v>
      </c>
      <c r="D52">
        <v>8328168.7599999998</v>
      </c>
      <c r="E52">
        <v>8330037.2668467099</v>
      </c>
      <c r="F52">
        <v>10</v>
      </c>
      <c r="G52">
        <v>180921.896908191</v>
      </c>
      <c r="H52">
        <v>51.991649831746102</v>
      </c>
      <c r="I52">
        <v>1076390.6440992299</v>
      </c>
      <c r="J52">
        <v>0</v>
      </c>
      <c r="M52">
        <v>2012</v>
      </c>
      <c r="N52">
        <v>349926.25711923197</v>
      </c>
      <c r="O52">
        <v>303932.26317561901</v>
      </c>
      <c r="P52">
        <v>333215.72360678902</v>
      </c>
      <c r="Q52">
        <v>332408.00605350803</v>
      </c>
      <c r="R52">
        <v>338369.48958164902</v>
      </c>
      <c r="S52">
        <v>323300.99576646503</v>
      </c>
      <c r="T52">
        <v>348270.78545415401</v>
      </c>
      <c r="U52">
        <v>291202.74459428299</v>
      </c>
      <c r="V52">
        <v>252421.092388208</v>
      </c>
      <c r="W52">
        <v>342612.244082516</v>
      </c>
      <c r="X52">
        <v>332671.91115541803</v>
      </c>
      <c r="Y52">
        <v>349568.58059422602</v>
      </c>
      <c r="Z52" s="28">
        <f>SUM(N52:Y52)</f>
        <v>3897900.0935720671</v>
      </c>
    </row>
    <row r="53" spans="1:26" x14ac:dyDescent="0.2">
      <c r="A53" s="1">
        <v>38687</v>
      </c>
      <c r="B53">
        <v>56854.26</v>
      </c>
      <c r="C53">
        <v>9856730.6199999992</v>
      </c>
      <c r="D53">
        <v>9913584.8800000008</v>
      </c>
      <c r="E53">
        <v>9907885.2965442203</v>
      </c>
      <c r="F53">
        <v>10</v>
      </c>
      <c r="G53">
        <v>197290.87605285901</v>
      </c>
      <c r="H53">
        <v>56.741526821527799</v>
      </c>
      <c r="I53">
        <v>1286700.2386518</v>
      </c>
      <c r="J53">
        <v>0</v>
      </c>
      <c r="M53">
        <v>2013</v>
      </c>
      <c r="N53">
        <v>341606.32953698398</v>
      </c>
      <c r="O53">
        <v>306634.82452604501</v>
      </c>
      <c r="P53">
        <v>338043.68118906301</v>
      </c>
      <c r="Z53" s="28">
        <f>SUM(N53:Y53)</f>
        <v>986284.83525209199</v>
      </c>
    </row>
    <row r="54" spans="1:26" x14ac:dyDescent="0.2">
      <c r="A54" s="1">
        <v>38718</v>
      </c>
      <c r="B54">
        <v>59001.7</v>
      </c>
      <c r="C54">
        <v>12568939.32</v>
      </c>
      <c r="D54">
        <v>12627941.02</v>
      </c>
      <c r="E54">
        <v>12627707.594585801</v>
      </c>
      <c r="F54">
        <v>10</v>
      </c>
      <c r="G54">
        <v>230553.141174936</v>
      </c>
      <c r="H54">
        <v>61.637295346705201</v>
      </c>
      <c r="I54">
        <v>1582964.46112432</v>
      </c>
      <c r="J54">
        <v>0</v>
      </c>
    </row>
    <row r="55" spans="1:26" x14ac:dyDescent="0.2">
      <c r="A55" s="1">
        <v>38749</v>
      </c>
      <c r="B55">
        <v>64632.38</v>
      </c>
      <c r="C55">
        <v>11644811.699999999</v>
      </c>
      <c r="D55">
        <v>11709444.08</v>
      </c>
      <c r="E55">
        <v>11711611.395653199</v>
      </c>
      <c r="F55">
        <v>10</v>
      </c>
      <c r="G55">
        <v>221290.45905745699</v>
      </c>
      <c r="H55">
        <v>59.2157084914693</v>
      </c>
      <c r="I55">
        <v>1392259.91983656</v>
      </c>
      <c r="J55">
        <v>0</v>
      </c>
    </row>
    <row r="56" spans="1:26" x14ac:dyDescent="0.2">
      <c r="A56" s="1">
        <v>38777</v>
      </c>
      <c r="B56">
        <v>35170.639999999999</v>
      </c>
      <c r="C56">
        <v>13419108.66</v>
      </c>
      <c r="D56">
        <v>13454279.300000001</v>
      </c>
      <c r="E56">
        <v>13502960.682855301</v>
      </c>
      <c r="F56">
        <v>10</v>
      </c>
      <c r="G56">
        <v>249233.35198095901</v>
      </c>
      <c r="H56">
        <v>60.871789879469198</v>
      </c>
      <c r="I56">
        <v>1668319.5498853601</v>
      </c>
      <c r="J56">
        <v>0</v>
      </c>
    </row>
    <row r="57" spans="1:26" x14ac:dyDescent="0.2">
      <c r="A57" s="1">
        <v>38808</v>
      </c>
      <c r="B57">
        <v>44967.89</v>
      </c>
      <c r="C57">
        <v>15273790.970000001</v>
      </c>
      <c r="D57">
        <v>15318758.859999999</v>
      </c>
      <c r="E57">
        <v>15321712.2799244</v>
      </c>
      <c r="F57">
        <v>10</v>
      </c>
      <c r="G57">
        <v>283338.50460554601</v>
      </c>
      <c r="H57">
        <v>60.821582792303701</v>
      </c>
      <c r="I57">
        <v>1911384.0361893501</v>
      </c>
      <c r="J57">
        <v>0</v>
      </c>
    </row>
    <row r="58" spans="1:26" x14ac:dyDescent="0.2">
      <c r="A58" s="1">
        <v>38838</v>
      </c>
      <c r="B58">
        <v>57591.61</v>
      </c>
      <c r="C58">
        <v>16777425.82</v>
      </c>
      <c r="D58">
        <v>16835017.43</v>
      </c>
      <c r="E58">
        <v>16827626.322923601</v>
      </c>
      <c r="F58">
        <v>10</v>
      </c>
      <c r="G58">
        <v>275598.75576610601</v>
      </c>
      <c r="H58">
        <v>68.652002060756999</v>
      </c>
      <c r="I58">
        <v>2092780.0258730899</v>
      </c>
      <c r="J58">
        <v>0</v>
      </c>
    </row>
    <row r="59" spans="1:26" x14ac:dyDescent="0.2">
      <c r="A59" s="1">
        <v>38869</v>
      </c>
      <c r="B59">
        <v>32023.66</v>
      </c>
      <c r="C59">
        <v>18080640.280000001</v>
      </c>
      <c r="D59">
        <v>18112663.940000001</v>
      </c>
      <c r="E59">
        <v>18100659.389883701</v>
      </c>
      <c r="F59">
        <v>10</v>
      </c>
      <c r="G59">
        <v>300558.28335014498</v>
      </c>
      <c r="H59">
        <v>67.648169135797303</v>
      </c>
      <c r="I59">
        <v>2231558.1973517402</v>
      </c>
      <c r="J59">
        <v>0</v>
      </c>
    </row>
    <row r="60" spans="1:26" x14ac:dyDescent="0.2">
      <c r="A60" s="1">
        <v>38899</v>
      </c>
      <c r="B60">
        <v>54126.34</v>
      </c>
      <c r="C60">
        <v>20412352.760000002</v>
      </c>
      <c r="D60">
        <v>20466479.100000001</v>
      </c>
      <c r="E60">
        <v>20468342.097824801</v>
      </c>
      <c r="F60">
        <v>10</v>
      </c>
      <c r="G60">
        <v>317273.171989795</v>
      </c>
      <c r="H60">
        <v>72.585351038161903</v>
      </c>
      <c r="I60">
        <v>2561042.4660454998</v>
      </c>
      <c r="J60">
        <v>0</v>
      </c>
    </row>
    <row r="61" spans="1:26" x14ac:dyDescent="0.2">
      <c r="A61" s="1">
        <v>38930</v>
      </c>
      <c r="B61">
        <v>-37182.5</v>
      </c>
      <c r="C61">
        <v>21173592.649999999</v>
      </c>
      <c r="D61">
        <v>21136410.149999999</v>
      </c>
      <c r="E61">
        <v>21153444.952648699</v>
      </c>
      <c r="F61">
        <v>10</v>
      </c>
      <c r="G61">
        <v>336148.30097036698</v>
      </c>
      <c r="H61">
        <v>70.827640131303099</v>
      </c>
      <c r="I61">
        <v>2655145.9392293901</v>
      </c>
      <c r="J61">
        <v>0</v>
      </c>
    </row>
    <row r="62" spans="1:26" x14ac:dyDescent="0.2">
      <c r="A62" s="1">
        <v>38961</v>
      </c>
      <c r="B62">
        <v>66551.149999999994</v>
      </c>
      <c r="C62">
        <v>18544119.5</v>
      </c>
      <c r="D62">
        <v>18610670.649999999</v>
      </c>
      <c r="E62">
        <v>18354155.7736241</v>
      </c>
      <c r="F62">
        <v>10</v>
      </c>
      <c r="G62">
        <v>309714.79657643603</v>
      </c>
      <c r="H62">
        <v>67.089712584116299</v>
      </c>
      <c r="I62">
        <v>2424520.9117370201</v>
      </c>
      <c r="J62">
        <v>0</v>
      </c>
    </row>
    <row r="63" spans="1:26" x14ac:dyDescent="0.2">
      <c r="A63" s="1">
        <v>38991</v>
      </c>
      <c r="B63">
        <v>51719.63</v>
      </c>
      <c r="C63">
        <v>16935134.77</v>
      </c>
      <c r="D63">
        <v>16986854.399999999</v>
      </c>
      <c r="E63">
        <v>17210527.745875102</v>
      </c>
      <c r="F63">
        <v>10</v>
      </c>
      <c r="G63">
        <v>358167.34685092402</v>
      </c>
      <c r="H63">
        <v>54.498823073526601</v>
      </c>
      <c r="I63">
        <v>2309171.1208678298</v>
      </c>
      <c r="J63">
        <v>0</v>
      </c>
    </row>
    <row r="64" spans="1:26" x14ac:dyDescent="0.2">
      <c r="A64" s="1">
        <v>39022</v>
      </c>
      <c r="B64">
        <v>52153.11</v>
      </c>
      <c r="C64">
        <v>17111846.129999999</v>
      </c>
      <c r="D64">
        <v>17163999.239999998</v>
      </c>
      <c r="E64">
        <v>17168836.912267499</v>
      </c>
      <c r="F64">
        <v>10</v>
      </c>
      <c r="G64">
        <v>348876.45929372002</v>
      </c>
      <c r="H64">
        <v>55.702139180320501</v>
      </c>
      <c r="I64">
        <v>2264328.1800486599</v>
      </c>
      <c r="J64">
        <v>0</v>
      </c>
    </row>
    <row r="65" spans="1:10" x14ac:dyDescent="0.2">
      <c r="A65" s="1">
        <v>39052</v>
      </c>
      <c r="B65">
        <v>82467.22</v>
      </c>
      <c r="C65">
        <v>18807324.170000002</v>
      </c>
      <c r="D65">
        <v>18889791.390000001</v>
      </c>
      <c r="E65">
        <v>18889803.3379917</v>
      </c>
      <c r="F65">
        <v>10</v>
      </c>
      <c r="G65">
        <v>372942.69787241297</v>
      </c>
      <c r="H65">
        <v>57.291084736191799</v>
      </c>
      <c r="I65">
        <v>2476488.3675606502</v>
      </c>
      <c r="J65">
        <v>0</v>
      </c>
    </row>
    <row r="66" spans="1:10" x14ac:dyDescent="0.2">
      <c r="A66" s="1">
        <v>39083</v>
      </c>
      <c r="B66">
        <v>59615.25</v>
      </c>
      <c r="C66">
        <v>18069836.73</v>
      </c>
      <c r="D66">
        <v>18129451.98</v>
      </c>
      <c r="E66">
        <v>18129628.221707702</v>
      </c>
      <c r="F66">
        <v>10</v>
      </c>
      <c r="G66">
        <v>369686.73914022697</v>
      </c>
      <c r="H66">
        <v>55.432530493687601</v>
      </c>
      <c r="I66">
        <v>2363043.2187948502</v>
      </c>
      <c r="J66">
        <v>0</v>
      </c>
    </row>
    <row r="67" spans="1:10" x14ac:dyDescent="0.2">
      <c r="A67" s="1">
        <v>39114</v>
      </c>
      <c r="B67">
        <v>53901.760000000002</v>
      </c>
      <c r="C67">
        <v>17038202.039999999</v>
      </c>
      <c r="D67">
        <v>17092103.800000001</v>
      </c>
      <c r="E67">
        <v>17094517.039690599</v>
      </c>
      <c r="F67">
        <v>10</v>
      </c>
      <c r="G67">
        <v>334445.28206181398</v>
      </c>
      <c r="H67">
        <v>57.603977833852298</v>
      </c>
      <c r="I67">
        <v>2170861.5748345801</v>
      </c>
      <c r="J67">
        <v>0</v>
      </c>
    </row>
    <row r="68" spans="1:10" x14ac:dyDescent="0.2">
      <c r="A68" s="2">
        <v>39142</v>
      </c>
      <c r="B68">
        <v>180837.02</v>
      </c>
      <c r="C68">
        <v>20559052.25</v>
      </c>
      <c r="D68">
        <v>20739889.27</v>
      </c>
      <c r="E68">
        <v>20741792.244344398</v>
      </c>
      <c r="F68">
        <v>10</v>
      </c>
      <c r="G68">
        <v>381894.43356020103</v>
      </c>
      <c r="H68">
        <v>61.255829899337101</v>
      </c>
      <c r="I68">
        <v>2651468.21732296</v>
      </c>
      <c r="J68">
        <v>0</v>
      </c>
    </row>
    <row r="69" spans="1:10" x14ac:dyDescent="0.2">
      <c r="A69" s="1">
        <v>39173</v>
      </c>
      <c r="B69">
        <v>202199.52</v>
      </c>
      <c r="C69">
        <v>21133708.239999998</v>
      </c>
      <c r="D69">
        <v>21335907.760000002</v>
      </c>
      <c r="E69">
        <v>21335859.117105599</v>
      </c>
      <c r="F69">
        <v>10</v>
      </c>
      <c r="G69">
        <v>380620.56595321902</v>
      </c>
      <c r="H69">
        <v>63.255030292311602</v>
      </c>
      <c r="I69">
        <v>2740306.3121419898</v>
      </c>
      <c r="J69">
        <v>0</v>
      </c>
    </row>
    <row r="70" spans="1:10" x14ac:dyDescent="0.2">
      <c r="A70" s="1">
        <v>39203</v>
      </c>
      <c r="B70">
        <v>170182.74</v>
      </c>
      <c r="C70">
        <v>22228505.309999999</v>
      </c>
      <c r="D70">
        <v>22398688.050000001</v>
      </c>
      <c r="E70">
        <v>22398846.649244402</v>
      </c>
      <c r="F70">
        <v>10</v>
      </c>
      <c r="G70">
        <v>394922.13871444901</v>
      </c>
      <c r="H70">
        <v>63.920082611334699</v>
      </c>
      <c r="I70">
        <v>2844609.08242808</v>
      </c>
      <c r="J70">
        <v>0</v>
      </c>
    </row>
    <row r="71" spans="1:10" x14ac:dyDescent="0.2">
      <c r="A71" s="1">
        <v>39234</v>
      </c>
      <c r="B71">
        <v>110618.17</v>
      </c>
      <c r="C71">
        <v>22839948.16</v>
      </c>
      <c r="D71">
        <v>22950566.329999998</v>
      </c>
      <c r="E71">
        <v>22956349.597202301</v>
      </c>
      <c r="F71">
        <v>10</v>
      </c>
      <c r="G71">
        <v>386951.94095416297</v>
      </c>
      <c r="H71">
        <v>67.130979312650993</v>
      </c>
      <c r="I71">
        <v>3020113.1459817402</v>
      </c>
      <c r="J71">
        <v>0</v>
      </c>
    </row>
    <row r="72" spans="1:10" x14ac:dyDescent="0.2">
      <c r="A72" s="1">
        <v>39264</v>
      </c>
      <c r="B72">
        <v>151342.13</v>
      </c>
      <c r="C72">
        <v>25471092.890000001</v>
      </c>
      <c r="D72">
        <v>25622435.02</v>
      </c>
      <c r="E72">
        <v>25622397.022211201</v>
      </c>
      <c r="F72">
        <v>10</v>
      </c>
      <c r="G72">
        <v>384343.36551910499</v>
      </c>
      <c r="H72">
        <v>75.189304800990996</v>
      </c>
      <c r="I72">
        <v>3276113.4360434101</v>
      </c>
      <c r="J72">
        <v>0</v>
      </c>
    </row>
    <row r="73" spans="1:10" x14ac:dyDescent="0.2">
      <c r="A73" s="1">
        <v>39295</v>
      </c>
      <c r="B73">
        <v>291585.15999999997</v>
      </c>
      <c r="C73">
        <v>23704396.260000002</v>
      </c>
      <c r="D73">
        <v>23995981.420000002</v>
      </c>
      <c r="E73">
        <v>23995965.253068399</v>
      </c>
      <c r="F73">
        <v>10</v>
      </c>
      <c r="G73">
        <v>372200.984394125</v>
      </c>
      <c r="H73">
        <v>72.860271555157794</v>
      </c>
      <c r="I73">
        <v>3122699.5429845401</v>
      </c>
      <c r="J73">
        <v>0</v>
      </c>
    </row>
    <row r="74" spans="1:10" x14ac:dyDescent="0.2">
      <c r="A74" s="1">
        <v>39326</v>
      </c>
      <c r="B74">
        <v>257254.36</v>
      </c>
      <c r="C74">
        <v>24921337.75</v>
      </c>
      <c r="D74">
        <v>25178592.109999999</v>
      </c>
      <c r="E74">
        <v>25200366.691693202</v>
      </c>
      <c r="F74">
        <v>10</v>
      </c>
      <c r="G74">
        <v>369099.63612368802</v>
      </c>
      <c r="H74">
        <v>77.119176001489905</v>
      </c>
      <c r="I74">
        <v>3264293.1086152801</v>
      </c>
      <c r="J74">
        <v>0</v>
      </c>
    </row>
    <row r="75" spans="1:10" x14ac:dyDescent="0.2">
      <c r="A75" s="1">
        <v>39356</v>
      </c>
      <c r="B75">
        <v>303569.55</v>
      </c>
      <c r="C75">
        <v>28304073</v>
      </c>
      <c r="D75">
        <v>28607642.550000001</v>
      </c>
      <c r="E75">
        <v>28607671.584413301</v>
      </c>
      <c r="F75">
        <v>10</v>
      </c>
      <c r="G75">
        <v>390100.07048634702</v>
      </c>
      <c r="H75">
        <v>82.991938314309294</v>
      </c>
      <c r="I75">
        <v>3767489.40179731</v>
      </c>
      <c r="J75">
        <v>0</v>
      </c>
    </row>
    <row r="76" spans="1:10" x14ac:dyDescent="0.2">
      <c r="A76" s="1">
        <v>39387</v>
      </c>
      <c r="B76">
        <v>248031.04</v>
      </c>
      <c r="C76">
        <v>30508030.84</v>
      </c>
      <c r="D76">
        <v>30756061.879999999</v>
      </c>
      <c r="E76">
        <v>30722555.0247549</v>
      </c>
      <c r="F76">
        <v>10</v>
      </c>
      <c r="G76">
        <v>381339.32242040703</v>
      </c>
      <c r="H76">
        <v>90.976790106911295</v>
      </c>
      <c r="I76">
        <v>3970472.4705981701</v>
      </c>
      <c r="J76">
        <v>0</v>
      </c>
    </row>
    <row r="77" spans="1:10" x14ac:dyDescent="0.2">
      <c r="A77" s="1">
        <v>39417</v>
      </c>
      <c r="B77">
        <v>298788</v>
      </c>
      <c r="C77">
        <v>31463769.739999998</v>
      </c>
      <c r="D77">
        <v>31762557.739999998</v>
      </c>
      <c r="E77">
        <v>31762844.836624298</v>
      </c>
      <c r="F77">
        <v>10</v>
      </c>
      <c r="G77">
        <v>404072.87381251203</v>
      </c>
      <c r="H77">
        <v>90.177059990104794</v>
      </c>
      <c r="I77">
        <v>4675258.94554058</v>
      </c>
      <c r="J77">
        <v>0</v>
      </c>
    </row>
    <row r="78" spans="1:10" x14ac:dyDescent="0.2">
      <c r="A78" s="1">
        <v>39448</v>
      </c>
      <c r="B78">
        <v>242398.75</v>
      </c>
      <c r="C78">
        <v>29893688.390000001</v>
      </c>
      <c r="D78">
        <v>30136087.140000001</v>
      </c>
      <c r="E78">
        <v>30136257.774685401</v>
      </c>
      <c r="F78">
        <v>10</v>
      </c>
      <c r="G78">
        <v>361179.55744089198</v>
      </c>
      <c r="H78">
        <v>94.152385253966401</v>
      </c>
      <c r="I78">
        <v>3869659.0633465699</v>
      </c>
      <c r="J78">
        <v>0</v>
      </c>
    </row>
    <row r="79" spans="1:10" x14ac:dyDescent="0.2">
      <c r="A79" s="1">
        <v>39479</v>
      </c>
      <c r="B79">
        <v>227402.95</v>
      </c>
      <c r="C79">
        <v>29501568.739999998</v>
      </c>
      <c r="D79">
        <v>29728971.690000001</v>
      </c>
      <c r="E79">
        <v>30198201.695713401</v>
      </c>
      <c r="F79">
        <v>10</v>
      </c>
      <c r="G79">
        <v>362298.87173431797</v>
      </c>
      <c r="H79">
        <v>93.877895574616304</v>
      </c>
      <c r="I79">
        <v>3813653.9517621798</v>
      </c>
      <c r="J79">
        <v>0</v>
      </c>
    </row>
    <row r="80" spans="1:10" x14ac:dyDescent="0.2">
      <c r="A80" s="1">
        <v>39508</v>
      </c>
      <c r="B80">
        <v>239305.9</v>
      </c>
      <c r="C80">
        <v>33400685.170000002</v>
      </c>
      <c r="D80">
        <v>33639991.07</v>
      </c>
      <c r="E80">
        <v>33671761.6571059</v>
      </c>
      <c r="F80">
        <v>10</v>
      </c>
      <c r="G80">
        <v>444589.56284687901</v>
      </c>
      <c r="H80">
        <v>85.446162037770407</v>
      </c>
      <c r="I80">
        <v>4316710.1702100299</v>
      </c>
      <c r="J80">
        <v>0</v>
      </c>
    </row>
    <row r="81" spans="1:10" x14ac:dyDescent="0.2">
      <c r="A81" s="1">
        <v>39539</v>
      </c>
      <c r="B81">
        <v>313377.59000000003</v>
      </c>
      <c r="C81">
        <v>37906615.57</v>
      </c>
      <c r="D81">
        <v>38219993.159999996</v>
      </c>
      <c r="E81">
        <v>38316106.612009197</v>
      </c>
      <c r="F81">
        <v>10</v>
      </c>
      <c r="G81">
        <v>390368.81310596003</v>
      </c>
      <c r="H81">
        <v>110.746763974104</v>
      </c>
      <c r="I81">
        <v>4915976.1958877202</v>
      </c>
      <c r="J81">
        <v>0</v>
      </c>
    </row>
    <row r="82" spans="1:10" x14ac:dyDescent="0.2">
      <c r="A82" s="1">
        <v>39569</v>
      </c>
      <c r="B82">
        <v>417273.8</v>
      </c>
      <c r="C82">
        <v>44175062.689999998</v>
      </c>
      <c r="D82">
        <v>44592336.490000002</v>
      </c>
      <c r="E82">
        <v>44592202.008394301</v>
      </c>
      <c r="F82">
        <v>10</v>
      </c>
      <c r="G82">
        <v>411263.34889933502</v>
      </c>
      <c r="H82">
        <v>121.814907852611</v>
      </c>
      <c r="I82">
        <v>5505804.9409343898</v>
      </c>
      <c r="J82">
        <v>0</v>
      </c>
    </row>
    <row r="83" spans="1:10" x14ac:dyDescent="0.2">
      <c r="A83" s="1">
        <v>39600</v>
      </c>
      <c r="B83">
        <v>558351.15</v>
      </c>
      <c r="C83">
        <v>45691895.530000001</v>
      </c>
      <c r="D83">
        <v>46250246.68</v>
      </c>
      <c r="E83">
        <v>46250270.403902203</v>
      </c>
      <c r="F83">
        <v>10</v>
      </c>
      <c r="G83">
        <v>386821.99641245499</v>
      </c>
      <c r="H83">
        <v>134.57324447896301</v>
      </c>
      <c r="I83">
        <v>5805620.6891519204</v>
      </c>
      <c r="J83">
        <v>0</v>
      </c>
    </row>
    <row r="84" spans="1:10" x14ac:dyDescent="0.2">
      <c r="A84" s="1">
        <v>39630</v>
      </c>
      <c r="B84">
        <v>754926.66</v>
      </c>
      <c r="C84">
        <v>47382424.109999999</v>
      </c>
      <c r="D84">
        <v>48137350.770000003</v>
      </c>
      <c r="E84">
        <v>48194949.629952401</v>
      </c>
      <c r="F84">
        <v>10</v>
      </c>
      <c r="G84">
        <v>432048.85404347599</v>
      </c>
      <c r="H84">
        <v>126.122012642488</v>
      </c>
      <c r="I84">
        <v>6295921.4018915799</v>
      </c>
      <c r="J84">
        <v>0</v>
      </c>
    </row>
    <row r="85" spans="1:10" x14ac:dyDescent="0.2">
      <c r="A85" s="1">
        <v>39661</v>
      </c>
      <c r="B85">
        <v>293720.59999999998</v>
      </c>
      <c r="C85">
        <v>39719855.380000003</v>
      </c>
      <c r="D85">
        <v>40013575.979999997</v>
      </c>
      <c r="E85">
        <v>40090763.173905902</v>
      </c>
      <c r="F85">
        <v>10</v>
      </c>
      <c r="G85">
        <v>391784.92503290501</v>
      </c>
      <c r="H85">
        <v>115.9945908588</v>
      </c>
      <c r="I85">
        <v>5354168.90993152</v>
      </c>
      <c r="J85">
        <v>0</v>
      </c>
    </row>
    <row r="86" spans="1:10" x14ac:dyDescent="0.2">
      <c r="A86" s="1">
        <v>39692</v>
      </c>
      <c r="B86">
        <v>186302.93</v>
      </c>
      <c r="C86">
        <v>12325126.5</v>
      </c>
      <c r="D86">
        <v>12511429.43</v>
      </c>
      <c r="E86">
        <v>12541158.0690866</v>
      </c>
      <c r="F86">
        <v>10</v>
      </c>
      <c r="G86">
        <v>135416.92299500699</v>
      </c>
      <c r="H86">
        <v>106.043411256163</v>
      </c>
      <c r="I86">
        <v>1818914.38711716</v>
      </c>
      <c r="J86">
        <v>0</v>
      </c>
    </row>
    <row r="87" spans="1:10" x14ac:dyDescent="0.2">
      <c r="A87" s="1">
        <v>39722</v>
      </c>
      <c r="B87">
        <v>163763.47</v>
      </c>
      <c r="C87">
        <v>20655864.199999999</v>
      </c>
      <c r="D87">
        <v>20819627.670000002</v>
      </c>
      <c r="E87">
        <v>20821602.681552101</v>
      </c>
      <c r="F87">
        <v>10</v>
      </c>
      <c r="G87">
        <v>295684.92898270499</v>
      </c>
      <c r="H87">
        <v>80.437879401795698</v>
      </c>
      <c r="I87">
        <v>2962665.9768872499</v>
      </c>
      <c r="J87">
        <v>0</v>
      </c>
    </row>
    <row r="88" spans="1:10" x14ac:dyDescent="0.2">
      <c r="A88" s="1">
        <v>39753</v>
      </c>
      <c r="B88">
        <v>144686.43</v>
      </c>
      <c r="C88">
        <v>17168549.460000001</v>
      </c>
      <c r="D88">
        <v>17313235.890000001</v>
      </c>
      <c r="E88">
        <v>17340001.480819099</v>
      </c>
      <c r="F88">
        <v>10</v>
      </c>
      <c r="G88">
        <v>331775.50332623802</v>
      </c>
      <c r="H88">
        <v>59.569699145907201</v>
      </c>
      <c r="I88">
        <v>2423765.43630679</v>
      </c>
      <c r="J88">
        <v>0</v>
      </c>
    </row>
    <row r="89" spans="1:10" x14ac:dyDescent="0.2">
      <c r="A89" s="1">
        <v>39783</v>
      </c>
      <c r="B89">
        <v>126585.96</v>
      </c>
      <c r="C89">
        <v>11129871.539999999</v>
      </c>
      <c r="D89">
        <v>11256457.5</v>
      </c>
      <c r="E89">
        <v>11279015.3488278</v>
      </c>
      <c r="F89">
        <v>10</v>
      </c>
      <c r="G89">
        <v>358333.34032828198</v>
      </c>
      <c r="H89">
        <v>35.835477821183801</v>
      </c>
      <c r="I89">
        <v>1562031.1210969801</v>
      </c>
      <c r="J89">
        <v>0</v>
      </c>
    </row>
    <row r="90" spans="1:10" x14ac:dyDescent="0.2">
      <c r="A90" s="1">
        <v>39814</v>
      </c>
      <c r="B90">
        <v>130885.71</v>
      </c>
      <c r="C90">
        <v>10843887.130000001</v>
      </c>
      <c r="D90">
        <v>10974772.84</v>
      </c>
      <c r="E90">
        <v>10975789.754059101</v>
      </c>
      <c r="F90">
        <v>10</v>
      </c>
      <c r="G90">
        <v>335999.291883467</v>
      </c>
      <c r="H90">
        <v>36.9928015623302</v>
      </c>
      <c r="I90">
        <v>1453765.37566943</v>
      </c>
      <c r="J90">
        <v>0</v>
      </c>
    </row>
    <row r="91" spans="1:10" x14ac:dyDescent="0.2">
      <c r="A91" s="1">
        <v>39845</v>
      </c>
      <c r="B91">
        <v>128716.9</v>
      </c>
      <c r="C91">
        <v>9456299.5299999993</v>
      </c>
      <c r="D91">
        <v>9585016.4299999997</v>
      </c>
      <c r="E91">
        <v>9673451.5769045409</v>
      </c>
      <c r="F91">
        <v>10</v>
      </c>
      <c r="G91">
        <v>298096.22741041501</v>
      </c>
      <c r="H91">
        <v>36.592112452096401</v>
      </c>
      <c r="I91">
        <v>1234519.09804309</v>
      </c>
      <c r="J91">
        <v>0</v>
      </c>
    </row>
    <row r="92" spans="1:10" x14ac:dyDescent="0.2">
      <c r="A92" s="1">
        <v>39873</v>
      </c>
      <c r="B92">
        <v>195475.27</v>
      </c>
      <c r="C92">
        <v>13608616.619999999</v>
      </c>
      <c r="D92">
        <v>13804091.890000001</v>
      </c>
      <c r="E92">
        <v>13889684.214513799</v>
      </c>
      <c r="F92">
        <v>10</v>
      </c>
      <c r="G92">
        <v>343406.40416385798</v>
      </c>
      <c r="H92">
        <v>45.696905751276198</v>
      </c>
      <c r="I92">
        <v>1802925.8709466299</v>
      </c>
      <c r="J92">
        <v>0</v>
      </c>
    </row>
    <row r="93" spans="1:10" x14ac:dyDescent="0.2">
      <c r="A93" s="1">
        <v>39904</v>
      </c>
      <c r="B93">
        <v>155749.57</v>
      </c>
      <c r="C93">
        <v>13694819.68</v>
      </c>
      <c r="D93">
        <v>13850569.25</v>
      </c>
      <c r="E93">
        <v>13934367.725528101</v>
      </c>
      <c r="F93">
        <v>10</v>
      </c>
      <c r="G93">
        <v>340943.81547277299</v>
      </c>
      <c r="H93">
        <v>45.931341423224602</v>
      </c>
      <c r="I93">
        <v>1725639.0690886399</v>
      </c>
      <c r="J93">
        <v>0</v>
      </c>
    </row>
    <row r="94" spans="1:10" x14ac:dyDescent="0.2">
      <c r="A94" s="1">
        <v>39934</v>
      </c>
      <c r="B94">
        <v>274323.73</v>
      </c>
      <c r="C94">
        <v>16757274</v>
      </c>
      <c r="D94">
        <v>17031597.73</v>
      </c>
      <c r="E94">
        <v>17034084.117654499</v>
      </c>
      <c r="F94">
        <v>10</v>
      </c>
      <c r="G94">
        <v>346131.21165936498</v>
      </c>
      <c r="H94">
        <v>55.158559018377701</v>
      </c>
      <c r="I94">
        <v>2058014.7487611701</v>
      </c>
      <c r="J94">
        <v>0</v>
      </c>
    </row>
    <row r="95" spans="1:10" x14ac:dyDescent="0.2">
      <c r="A95" s="1">
        <v>39965</v>
      </c>
      <c r="B95">
        <v>251343.72</v>
      </c>
      <c r="C95">
        <v>18929340.600000001</v>
      </c>
      <c r="D95">
        <v>19180684.32</v>
      </c>
      <c r="E95">
        <v>19267210.914719898</v>
      </c>
      <c r="F95">
        <v>10</v>
      </c>
      <c r="G95">
        <v>338470.93483570497</v>
      </c>
      <c r="H95">
        <v>63.717659338967401</v>
      </c>
      <c r="I95">
        <v>2299364.80728336</v>
      </c>
      <c r="J95">
        <v>0</v>
      </c>
    </row>
    <row r="96" spans="1:10" x14ac:dyDescent="0.2">
      <c r="A96" s="1">
        <v>39995</v>
      </c>
      <c r="B96">
        <v>217960.56</v>
      </c>
      <c r="C96">
        <v>18138675.960000001</v>
      </c>
      <c r="D96">
        <v>18356636.52</v>
      </c>
      <c r="E96">
        <v>18356636.2472017</v>
      </c>
      <c r="F96">
        <v>10</v>
      </c>
      <c r="G96">
        <v>337663.90513253299</v>
      </c>
      <c r="H96">
        <v>60.670815603774599</v>
      </c>
      <c r="I96">
        <v>2129708.2771445899</v>
      </c>
      <c r="J96">
        <v>0</v>
      </c>
    </row>
    <row r="97" spans="1:10" x14ac:dyDescent="0.2">
      <c r="A97" s="1">
        <v>40026</v>
      </c>
      <c r="B97">
        <v>246516.63</v>
      </c>
      <c r="C97">
        <v>20407331.59</v>
      </c>
      <c r="D97">
        <v>20653848.219999999</v>
      </c>
      <c r="E97">
        <v>20653840.475103602</v>
      </c>
      <c r="F97">
        <v>10</v>
      </c>
      <c r="G97">
        <v>337300.82635378197</v>
      </c>
      <c r="H97">
        <v>68.506188455703295</v>
      </c>
      <c r="I97">
        <v>2453353.5013529598</v>
      </c>
      <c r="J97">
        <v>0</v>
      </c>
    </row>
    <row r="98" spans="1:10" x14ac:dyDescent="0.2">
      <c r="A98" s="1">
        <v>40057</v>
      </c>
      <c r="B98">
        <v>295063.92</v>
      </c>
      <c r="C98">
        <v>20592345.539999999</v>
      </c>
      <c r="D98">
        <v>20887409.460000001</v>
      </c>
      <c r="E98">
        <v>20890379.258033801</v>
      </c>
      <c r="F98">
        <v>10</v>
      </c>
      <c r="G98">
        <v>347860.55052387301</v>
      </c>
      <c r="H98">
        <v>67.025590422606797</v>
      </c>
      <c r="I98">
        <v>2425179.5255618002</v>
      </c>
      <c r="J98">
        <v>0</v>
      </c>
    </row>
    <row r="99" spans="1:10" x14ac:dyDescent="0.2">
      <c r="A99" s="1">
        <v>40087</v>
      </c>
      <c r="B99">
        <v>363495.29</v>
      </c>
      <c r="C99">
        <v>23360733.440000001</v>
      </c>
      <c r="D99">
        <v>23724228.73</v>
      </c>
      <c r="E99">
        <v>23724505.159065198</v>
      </c>
      <c r="F99">
        <v>10</v>
      </c>
      <c r="G99">
        <v>368418.32545770798</v>
      </c>
      <c r="H99">
        <v>71.978782571056797</v>
      </c>
      <c r="I99">
        <v>2793797.3842479899</v>
      </c>
      <c r="J99">
        <v>0</v>
      </c>
    </row>
    <row r="100" spans="1:10" x14ac:dyDescent="0.2">
      <c r="A100" s="1">
        <v>40118</v>
      </c>
      <c r="B100">
        <v>287520.08</v>
      </c>
      <c r="C100">
        <v>20598083.23</v>
      </c>
      <c r="D100">
        <v>20885603.309999999</v>
      </c>
      <c r="E100">
        <v>20793299.7410888</v>
      </c>
      <c r="F100">
        <v>10</v>
      </c>
      <c r="G100">
        <v>319930.81494935398</v>
      </c>
      <c r="H100">
        <v>72.621669505835797</v>
      </c>
      <c r="I100">
        <v>2440610.1668958901</v>
      </c>
      <c r="J100">
        <v>0</v>
      </c>
    </row>
    <row r="101" spans="1:10" x14ac:dyDescent="0.2">
      <c r="A101" s="1">
        <v>40148</v>
      </c>
      <c r="B101">
        <v>355508.02</v>
      </c>
      <c r="C101">
        <v>21918758.879999999</v>
      </c>
      <c r="D101">
        <v>22274266.899999999</v>
      </c>
      <c r="E101">
        <v>22274306.0769048</v>
      </c>
      <c r="F101">
        <v>10</v>
      </c>
      <c r="G101">
        <v>380201.65609252697</v>
      </c>
      <c r="H101">
        <v>65.614037252334299</v>
      </c>
      <c r="I101">
        <v>2672259.54934939</v>
      </c>
      <c r="J101">
        <v>0</v>
      </c>
    </row>
    <row r="102" spans="1:10" x14ac:dyDescent="0.2">
      <c r="A102" s="1">
        <v>40179</v>
      </c>
      <c r="B102">
        <v>304374.2</v>
      </c>
      <c r="C102">
        <v>20627104.789999999</v>
      </c>
      <c r="D102">
        <v>20931478.989999998</v>
      </c>
      <c r="E102">
        <v>20927795.026289601</v>
      </c>
      <c r="F102">
        <v>10</v>
      </c>
      <c r="G102">
        <v>306300.86396905401</v>
      </c>
      <c r="H102">
        <v>75.272989989096999</v>
      </c>
      <c r="I102">
        <v>2128386.8409047602</v>
      </c>
      <c r="J102">
        <v>0</v>
      </c>
    </row>
    <row r="103" spans="1:10" x14ac:dyDescent="0.2">
      <c r="A103" s="1">
        <v>40210</v>
      </c>
      <c r="B103">
        <v>317908.23</v>
      </c>
      <c r="C103">
        <v>20438288.050000001</v>
      </c>
      <c r="D103">
        <v>20756196.280000001</v>
      </c>
      <c r="E103">
        <v>20826053.590657402</v>
      </c>
      <c r="F103">
        <v>10</v>
      </c>
      <c r="G103">
        <v>305559.73500891402</v>
      </c>
      <c r="H103">
        <v>76.091849821630007</v>
      </c>
      <c r="I103">
        <v>2424551.8771779002</v>
      </c>
      <c r="J103">
        <v>0</v>
      </c>
    </row>
    <row r="104" spans="1:10" x14ac:dyDescent="0.2">
      <c r="A104" s="1">
        <v>40238</v>
      </c>
      <c r="B104">
        <v>354966.82</v>
      </c>
      <c r="C104">
        <v>22122103.989999998</v>
      </c>
      <c r="D104">
        <v>22477070.809999999</v>
      </c>
      <c r="E104">
        <v>22474703.024047099</v>
      </c>
      <c r="F104">
        <v>10</v>
      </c>
      <c r="G104">
        <v>325682.09931486502</v>
      </c>
      <c r="H104">
        <v>76.919884459702303</v>
      </c>
      <c r="I104">
        <v>2576726.4258456202</v>
      </c>
      <c r="J104">
        <v>0</v>
      </c>
    </row>
    <row r="105" spans="1:10" x14ac:dyDescent="0.2">
      <c r="A105" s="1">
        <v>40269</v>
      </c>
      <c r="B105">
        <v>326330.28000000003</v>
      </c>
      <c r="C105">
        <v>22194189.949999999</v>
      </c>
      <c r="D105">
        <v>22520520.23</v>
      </c>
      <c r="E105">
        <v>22520640.606963601</v>
      </c>
      <c r="F105">
        <v>10</v>
      </c>
      <c r="G105">
        <v>328909.26021125098</v>
      </c>
      <c r="H105">
        <v>76.509656539497101</v>
      </c>
      <c r="I105">
        <v>2644093.9244592502</v>
      </c>
      <c r="J105">
        <v>0</v>
      </c>
    </row>
    <row r="106" spans="1:10" x14ac:dyDescent="0.2">
      <c r="A106" s="1">
        <v>40299</v>
      </c>
      <c r="B106">
        <v>267375.65000000002</v>
      </c>
      <c r="C106">
        <v>21612339.510000002</v>
      </c>
      <c r="D106">
        <v>21879715.16</v>
      </c>
      <c r="E106">
        <v>21984989.809263501</v>
      </c>
      <c r="F106">
        <v>10</v>
      </c>
      <c r="G106">
        <v>324468.05522811302</v>
      </c>
      <c r="H106">
        <v>75.569424459964097</v>
      </c>
      <c r="I106">
        <v>2534874.3799687899</v>
      </c>
      <c r="J106">
        <v>0</v>
      </c>
    </row>
    <row r="107" spans="1:10" x14ac:dyDescent="0.2">
      <c r="A107" s="1">
        <v>40330</v>
      </c>
      <c r="B107">
        <v>279701.03999999998</v>
      </c>
      <c r="C107">
        <v>21325567.030000001</v>
      </c>
      <c r="D107">
        <v>21605268.07</v>
      </c>
      <c r="E107">
        <v>21531262.279363099</v>
      </c>
      <c r="F107">
        <v>10</v>
      </c>
      <c r="G107">
        <v>315469.08886496199</v>
      </c>
      <c r="H107">
        <v>76.102919140776507</v>
      </c>
      <c r="I107">
        <v>2476856.28194146</v>
      </c>
      <c r="J107">
        <v>0</v>
      </c>
    </row>
    <row r="108" spans="1:10" x14ac:dyDescent="0.2">
      <c r="A108" s="1">
        <v>40360</v>
      </c>
      <c r="B108">
        <v>307217.61</v>
      </c>
      <c r="C108">
        <v>22222805.539999999</v>
      </c>
      <c r="D108">
        <v>22530023.149999999</v>
      </c>
      <c r="E108">
        <v>22582950.587987799</v>
      </c>
      <c r="F108">
        <v>10</v>
      </c>
      <c r="G108">
        <v>328796.37128179701</v>
      </c>
      <c r="H108">
        <v>76.6711210790629</v>
      </c>
      <c r="I108">
        <v>2626235.80491537</v>
      </c>
      <c r="J108">
        <v>0</v>
      </c>
    </row>
    <row r="109" spans="1:10" x14ac:dyDescent="0.2">
      <c r="A109" s="1">
        <v>40391</v>
      </c>
      <c r="B109">
        <v>308892</v>
      </c>
      <c r="C109">
        <v>23024360.280000001</v>
      </c>
      <c r="D109">
        <v>23333252.280000001</v>
      </c>
      <c r="E109">
        <v>23255347.357343402</v>
      </c>
      <c r="F109">
        <v>10</v>
      </c>
      <c r="G109">
        <v>367826.51441556501</v>
      </c>
      <c r="H109">
        <v>70.757069407174498</v>
      </c>
      <c r="I109">
        <v>2770978.85295776</v>
      </c>
      <c r="J109">
        <v>0</v>
      </c>
    </row>
    <row r="110" spans="1:10" x14ac:dyDescent="0.2">
      <c r="A110" s="1">
        <v>40422</v>
      </c>
      <c r="B110">
        <v>335086.71000000002</v>
      </c>
      <c r="C110">
        <v>21932877.309999999</v>
      </c>
      <c r="D110">
        <v>22267964.02</v>
      </c>
      <c r="E110">
        <v>22266338.286002301</v>
      </c>
      <c r="F110">
        <v>10</v>
      </c>
      <c r="G110">
        <v>327859.22428383701</v>
      </c>
      <c r="H110">
        <v>75.969411360023898</v>
      </c>
      <c r="I110">
        <v>2640933.9917948199</v>
      </c>
      <c r="J110">
        <v>0</v>
      </c>
    </row>
    <row r="111" spans="1:10" x14ac:dyDescent="0.2">
      <c r="A111" s="1">
        <v>40452</v>
      </c>
      <c r="B111">
        <v>449464.75</v>
      </c>
      <c r="C111">
        <v>24786126.469999999</v>
      </c>
      <c r="D111">
        <v>25235591.219999999</v>
      </c>
      <c r="E111">
        <v>25238215.173191901</v>
      </c>
      <c r="F111">
        <v>10</v>
      </c>
      <c r="G111">
        <v>347381.67564220901</v>
      </c>
      <c r="H111">
        <v>81.494444222072204</v>
      </c>
      <c r="I111">
        <v>3071461.4162021</v>
      </c>
      <c r="J111">
        <v>0</v>
      </c>
    </row>
    <row r="112" spans="1:10" x14ac:dyDescent="0.2">
      <c r="A112" s="1">
        <v>40483</v>
      </c>
      <c r="B112">
        <v>460192.03</v>
      </c>
      <c r="C112">
        <v>22466298.489999998</v>
      </c>
      <c r="D112">
        <v>22926490.52</v>
      </c>
      <c r="E112">
        <v>22924579.7487005</v>
      </c>
      <c r="F112">
        <v>10</v>
      </c>
      <c r="G112">
        <v>307706.39209773502</v>
      </c>
      <c r="H112">
        <v>82.998446196348993</v>
      </c>
      <c r="I112">
        <v>2614572.6800960102</v>
      </c>
      <c r="J112">
        <v>0</v>
      </c>
    </row>
    <row r="113" spans="1:10" x14ac:dyDescent="0.2">
      <c r="A113" s="1">
        <v>40513</v>
      </c>
      <c r="B113">
        <v>477330.88</v>
      </c>
      <c r="C113">
        <v>25460550.530000001</v>
      </c>
      <c r="D113">
        <v>25937881.41</v>
      </c>
      <c r="E113">
        <v>25896699.830877598</v>
      </c>
      <c r="F113">
        <v>10</v>
      </c>
      <c r="G113">
        <v>326279.50655213202</v>
      </c>
      <c r="H113">
        <v>88.574068036292502</v>
      </c>
      <c r="I113">
        <v>3003203.38131883</v>
      </c>
      <c r="J113">
        <v>0</v>
      </c>
    </row>
    <row r="114" spans="1:10" x14ac:dyDescent="0.2">
      <c r="A114" s="1">
        <v>40544</v>
      </c>
      <c r="B114">
        <v>577152.36</v>
      </c>
      <c r="C114">
        <v>22377608.719999999</v>
      </c>
      <c r="D114">
        <v>22954761.079999998</v>
      </c>
      <c r="E114">
        <v>22969085.616317801</v>
      </c>
      <c r="F114">
        <v>10</v>
      </c>
      <c r="G114">
        <v>282212.165410018</v>
      </c>
      <c r="H114">
        <v>90.849084758488303</v>
      </c>
      <c r="I114">
        <v>2669631.3188934098</v>
      </c>
      <c r="J114">
        <v>0</v>
      </c>
    </row>
    <row r="115" spans="1:10" x14ac:dyDescent="0.2">
      <c r="A115" s="1">
        <v>40575</v>
      </c>
      <c r="B115">
        <v>391062.69</v>
      </c>
      <c r="C115">
        <v>25209565.449999999</v>
      </c>
      <c r="D115">
        <v>25600628.140000001</v>
      </c>
      <c r="E115">
        <v>25343460.303184502</v>
      </c>
      <c r="F115">
        <v>10</v>
      </c>
      <c r="G115">
        <v>307817.83747992403</v>
      </c>
      <c r="H115">
        <v>92.376094655521698</v>
      </c>
      <c r="I115">
        <v>3091549.38851895</v>
      </c>
      <c r="J115">
        <v>0</v>
      </c>
    </row>
    <row r="116" spans="1:10" x14ac:dyDescent="0.2">
      <c r="A116" s="1">
        <v>40603</v>
      </c>
      <c r="B116">
        <v>580118.56999999995</v>
      </c>
      <c r="C116">
        <v>33120227.050000001</v>
      </c>
      <c r="D116">
        <v>33700345.619999997</v>
      </c>
      <c r="E116">
        <v>33736928.083786599</v>
      </c>
      <c r="F116">
        <v>10</v>
      </c>
      <c r="G116">
        <v>337338.72242200898</v>
      </c>
      <c r="H116">
        <v>111.969220179635</v>
      </c>
      <c r="I116">
        <v>4034625.60220011</v>
      </c>
      <c r="J116">
        <v>0</v>
      </c>
    </row>
    <row r="117" spans="1:10" x14ac:dyDescent="0.2">
      <c r="A117" s="1">
        <v>40634</v>
      </c>
      <c r="B117">
        <v>729972.54</v>
      </c>
      <c r="C117">
        <v>33570373.469999999</v>
      </c>
      <c r="D117">
        <v>34300346.009999998</v>
      </c>
      <c r="E117">
        <v>33789096.855443001</v>
      </c>
      <c r="F117">
        <v>10</v>
      </c>
      <c r="G117">
        <v>319168.72452056798</v>
      </c>
      <c r="H117">
        <v>118.799403325963</v>
      </c>
      <c r="I117">
        <v>4127957.1779093598</v>
      </c>
      <c r="J117">
        <v>0</v>
      </c>
    </row>
    <row r="118" spans="1:10" x14ac:dyDescent="0.2">
      <c r="A118" s="1">
        <v>40664</v>
      </c>
      <c r="B118">
        <v>518832.69</v>
      </c>
      <c r="C118">
        <v>33277632.530000001</v>
      </c>
      <c r="D118">
        <v>33796465.219999999</v>
      </c>
      <c r="E118">
        <v>33796695.649310797</v>
      </c>
      <c r="F118">
        <v>10</v>
      </c>
      <c r="G118">
        <v>330726.80371285701</v>
      </c>
      <c r="H118">
        <v>114.218406767381</v>
      </c>
      <c r="I118">
        <v>3978392.9460399998</v>
      </c>
      <c r="J118">
        <v>0</v>
      </c>
    </row>
    <row r="119" spans="1:10" x14ac:dyDescent="0.2">
      <c r="A119" s="1">
        <v>40695</v>
      </c>
      <c r="B119">
        <v>492074.34</v>
      </c>
      <c r="C119">
        <v>30010399.359999999</v>
      </c>
      <c r="D119">
        <v>30502473.699999999</v>
      </c>
      <c r="E119">
        <v>30505647.427920099</v>
      </c>
      <c r="F119">
        <v>10</v>
      </c>
      <c r="G119">
        <v>312988.22325479297</v>
      </c>
      <c r="H119">
        <v>108.96529573242</v>
      </c>
      <c r="I119">
        <v>3599206.8798032799</v>
      </c>
      <c r="J119">
        <v>0</v>
      </c>
    </row>
    <row r="120" spans="1:10" x14ac:dyDescent="0.2">
      <c r="A120" s="1">
        <v>40725</v>
      </c>
      <c r="B120">
        <v>625243.71</v>
      </c>
      <c r="C120">
        <v>31205833.48</v>
      </c>
      <c r="D120">
        <v>31831077.190000001</v>
      </c>
      <c r="E120">
        <v>31537150.645020898</v>
      </c>
      <c r="F120">
        <v>10</v>
      </c>
      <c r="G120">
        <v>317176.88606379199</v>
      </c>
      <c r="H120">
        <v>109.422199638132</v>
      </c>
      <c r="I120">
        <v>3169041.9024526598</v>
      </c>
      <c r="J120">
        <v>0</v>
      </c>
    </row>
    <row r="121" spans="1:10" x14ac:dyDescent="0.2">
      <c r="A121" s="1">
        <v>40756</v>
      </c>
      <c r="B121">
        <v>365279.32</v>
      </c>
      <c r="C121">
        <v>30994601.379999999</v>
      </c>
      <c r="D121">
        <v>31359880.699999999</v>
      </c>
      <c r="E121">
        <v>31359185.069141202</v>
      </c>
      <c r="F121">
        <v>10</v>
      </c>
      <c r="G121">
        <v>343806.40612237598</v>
      </c>
      <c r="H121">
        <v>102.273929124413</v>
      </c>
      <c r="I121">
        <v>3803246.9431381002</v>
      </c>
      <c r="J121">
        <v>0</v>
      </c>
    </row>
    <row r="122" spans="1:10" x14ac:dyDescent="0.2">
      <c r="A122" s="1">
        <v>40787</v>
      </c>
      <c r="B122">
        <v>396852.47999999998</v>
      </c>
      <c r="C122">
        <v>28114202.34</v>
      </c>
      <c r="D122">
        <v>28511054.82</v>
      </c>
      <c r="E122">
        <v>28486274.3085756</v>
      </c>
      <c r="F122">
        <v>10</v>
      </c>
      <c r="G122">
        <v>297265.54221450299</v>
      </c>
      <c r="H122">
        <v>106.998705369642</v>
      </c>
      <c r="I122">
        <v>3320753.8593809698</v>
      </c>
      <c r="J122">
        <v>0</v>
      </c>
    </row>
    <row r="123" spans="1:10" x14ac:dyDescent="0.2">
      <c r="A123" s="1">
        <v>40817</v>
      </c>
      <c r="B123">
        <v>489116.12</v>
      </c>
      <c r="C123">
        <v>34545804.960000001</v>
      </c>
      <c r="D123">
        <v>35034921.079999998</v>
      </c>
      <c r="E123">
        <v>35149072.883916996</v>
      </c>
      <c r="F123">
        <v>10</v>
      </c>
      <c r="G123">
        <v>346510.54088369699</v>
      </c>
      <c r="H123">
        <v>113.410511436007</v>
      </c>
      <c r="I123">
        <v>4148864.7756705</v>
      </c>
      <c r="J123">
        <v>0</v>
      </c>
    </row>
    <row r="124" spans="1:10" x14ac:dyDescent="0.2">
      <c r="A124" s="1">
        <v>40848</v>
      </c>
      <c r="B124">
        <v>552310.69999999995</v>
      </c>
      <c r="C124">
        <v>35640663.130000003</v>
      </c>
      <c r="D124">
        <v>36192973.829999998</v>
      </c>
      <c r="E124">
        <v>37724066.5949293</v>
      </c>
      <c r="F124">
        <v>10</v>
      </c>
      <c r="G124">
        <v>339045.99187921901</v>
      </c>
      <c r="H124">
        <v>123.849832053754</v>
      </c>
      <c r="I124">
        <v>4266722.5578104304</v>
      </c>
      <c r="J124">
        <v>0</v>
      </c>
    </row>
    <row r="125" spans="1:10" x14ac:dyDescent="0.2">
      <c r="A125" s="1">
        <v>40878</v>
      </c>
      <c r="B125">
        <v>582896.57999999996</v>
      </c>
      <c r="C125">
        <v>35000515.75</v>
      </c>
      <c r="D125">
        <v>35583412.329999998</v>
      </c>
      <c r="E125">
        <v>35601788.4147496</v>
      </c>
      <c r="F125">
        <v>10</v>
      </c>
      <c r="G125">
        <v>350729.49567201099</v>
      </c>
      <c r="H125">
        <v>113.44981428862199</v>
      </c>
      <c r="I125">
        <v>4188407.7347822702</v>
      </c>
      <c r="J125">
        <v>0</v>
      </c>
    </row>
    <row r="126" spans="1:10" x14ac:dyDescent="0.2">
      <c r="A126" s="1">
        <v>40909</v>
      </c>
      <c r="B126">
        <v>519270.79</v>
      </c>
      <c r="C126">
        <v>33469552.850000001</v>
      </c>
      <c r="D126">
        <v>33988823.640000001</v>
      </c>
      <c r="E126">
        <v>44010546.201508097</v>
      </c>
      <c r="F126">
        <v>10</v>
      </c>
      <c r="G126">
        <v>349926.25711923197</v>
      </c>
      <c r="H126">
        <v>137.39400768666701</v>
      </c>
      <c r="I126">
        <v>4067224.6588985198</v>
      </c>
      <c r="J126">
        <v>0</v>
      </c>
    </row>
    <row r="127" spans="1:10" x14ac:dyDescent="0.2">
      <c r="A127" s="1">
        <v>40940</v>
      </c>
      <c r="B127">
        <v>548278.67000000004</v>
      </c>
      <c r="C127">
        <v>29557032.600000001</v>
      </c>
      <c r="D127">
        <v>30105311.27</v>
      </c>
      <c r="E127">
        <v>30105330.335048199</v>
      </c>
      <c r="F127">
        <v>10</v>
      </c>
      <c r="G127">
        <v>303932.26317561901</v>
      </c>
      <c r="H127">
        <v>110.829822767249</v>
      </c>
      <c r="I127">
        <v>3579428.5259545599</v>
      </c>
      <c r="J127">
        <v>0</v>
      </c>
    </row>
    <row r="128" spans="1:10" x14ac:dyDescent="0.2">
      <c r="A128" s="1">
        <v>40969</v>
      </c>
      <c r="B128">
        <v>618888.80000000005</v>
      </c>
      <c r="C128">
        <v>35822652.950000003</v>
      </c>
      <c r="D128">
        <v>36441541.75</v>
      </c>
      <c r="E128">
        <v>36442290.592305399</v>
      </c>
      <c r="F128">
        <v>10</v>
      </c>
      <c r="G128">
        <v>333215.72360678902</v>
      </c>
      <c r="H128">
        <v>122.28491548747699</v>
      </c>
      <c r="I128">
        <v>4304966.0080493698</v>
      </c>
      <c r="J128">
        <v>0</v>
      </c>
    </row>
    <row r="129" spans="1:10" x14ac:dyDescent="0.2">
      <c r="A129" s="1">
        <v>41000</v>
      </c>
      <c r="B129">
        <v>708999.82</v>
      </c>
      <c r="C129">
        <v>35632708.799999997</v>
      </c>
      <c r="D129">
        <v>36341708.619999997</v>
      </c>
      <c r="E129">
        <v>36375610.874111198</v>
      </c>
      <c r="F129">
        <v>10</v>
      </c>
      <c r="G129">
        <v>332408.00605350803</v>
      </c>
      <c r="H129">
        <v>122.222990806414</v>
      </c>
      <c r="I129">
        <v>4252289.7937450698</v>
      </c>
      <c r="J129">
        <v>0</v>
      </c>
    </row>
    <row r="130" spans="1:10" x14ac:dyDescent="0.2">
      <c r="A130" s="1">
        <v>41030</v>
      </c>
      <c r="B130">
        <v>692778.17</v>
      </c>
      <c r="C130">
        <v>33456280.190000001</v>
      </c>
      <c r="D130">
        <v>34149058.359999999</v>
      </c>
      <c r="E130">
        <v>34159934.915680997</v>
      </c>
      <c r="F130">
        <v>10</v>
      </c>
      <c r="G130">
        <v>338369.48958164902</v>
      </c>
      <c r="H130">
        <v>112.92299222001699</v>
      </c>
      <c r="I130">
        <v>4049760.3238388798</v>
      </c>
      <c r="J130">
        <v>0</v>
      </c>
    </row>
    <row r="131" spans="1:10" x14ac:dyDescent="0.2">
      <c r="A131" s="1">
        <v>41061</v>
      </c>
      <c r="B131">
        <v>675369.71</v>
      </c>
      <c r="C131">
        <v>26864234.949999999</v>
      </c>
      <c r="D131">
        <v>27539604.66</v>
      </c>
      <c r="E131">
        <v>27507219.221597701</v>
      </c>
      <c r="F131">
        <v>10</v>
      </c>
      <c r="G131">
        <v>323300.99576646503</v>
      </c>
      <c r="H131">
        <v>95.250624576120202</v>
      </c>
      <c r="I131">
        <v>3287402.55123964</v>
      </c>
      <c r="J131">
        <v>0</v>
      </c>
    </row>
    <row r="132" spans="1:10" x14ac:dyDescent="0.2">
      <c r="A132" s="1">
        <v>41091</v>
      </c>
      <c r="B132">
        <v>734600.72</v>
      </c>
      <c r="C132">
        <v>29854701.379999999</v>
      </c>
      <c r="D132">
        <v>30589302.100000001</v>
      </c>
      <c r="E132">
        <v>30589786.0190989</v>
      </c>
      <c r="F132">
        <v>10</v>
      </c>
      <c r="G132">
        <v>348270.78545415401</v>
      </c>
      <c r="H132">
        <v>98.406845554337295</v>
      </c>
      <c r="I132">
        <v>3682443.3761757002</v>
      </c>
      <c r="J132">
        <v>0</v>
      </c>
    </row>
    <row r="133" spans="1:10" x14ac:dyDescent="0.2">
      <c r="A133" s="1">
        <v>41122</v>
      </c>
      <c r="B133">
        <v>581304</v>
      </c>
      <c r="C133">
        <v>26937086.260000002</v>
      </c>
      <c r="D133">
        <v>27518390.260000002</v>
      </c>
      <c r="E133">
        <v>27518347.628415301</v>
      </c>
      <c r="F133">
        <v>10</v>
      </c>
      <c r="G133">
        <v>291202.74459428299</v>
      </c>
      <c r="H133">
        <v>105.77290047957599</v>
      </c>
      <c r="I133">
        <v>3283011.2949354402</v>
      </c>
      <c r="J133">
        <v>0</v>
      </c>
    </row>
    <row r="134" spans="1:10" x14ac:dyDescent="0.2">
      <c r="A134" s="1">
        <v>41153</v>
      </c>
      <c r="B134">
        <v>546702.79</v>
      </c>
      <c r="C134">
        <v>24189924.789999999</v>
      </c>
      <c r="D134">
        <v>24736627.579999998</v>
      </c>
      <c r="E134">
        <v>24736621.7889295</v>
      </c>
      <c r="F134">
        <v>10</v>
      </c>
      <c r="G134">
        <v>252421.092388208</v>
      </c>
      <c r="H134">
        <v>109.648133038612</v>
      </c>
      <c r="I134">
        <v>2940879.7310046302</v>
      </c>
      <c r="J134">
        <v>0</v>
      </c>
    </row>
    <row r="135" spans="1:10" x14ac:dyDescent="0.2">
      <c r="A135" s="1">
        <v>41183</v>
      </c>
      <c r="B135">
        <v>619361.9</v>
      </c>
      <c r="C135">
        <v>31316378.48</v>
      </c>
      <c r="D135">
        <v>31935740.379999999</v>
      </c>
      <c r="E135">
        <v>31936753.0445209</v>
      </c>
      <c r="F135">
        <v>10</v>
      </c>
      <c r="G135">
        <v>342612.244082516</v>
      </c>
      <c r="H135">
        <v>104.35438094716901</v>
      </c>
      <c r="I135">
        <v>3816335.5916305799</v>
      </c>
      <c r="J135">
        <v>0</v>
      </c>
    </row>
    <row r="136" spans="1:10" x14ac:dyDescent="0.2">
      <c r="A136" s="1">
        <v>41214</v>
      </c>
      <c r="B136">
        <v>685215.67</v>
      </c>
      <c r="C136">
        <v>30362987.800000001</v>
      </c>
      <c r="D136">
        <v>31048203.469999999</v>
      </c>
      <c r="E136">
        <v>31075928.025845401</v>
      </c>
      <c r="F136">
        <v>10</v>
      </c>
      <c r="G136">
        <v>332671.91115541803</v>
      </c>
      <c r="H136">
        <v>104.556322402783</v>
      </c>
      <c r="I136">
        <v>3707023.5712704398</v>
      </c>
      <c r="J136">
        <v>0</v>
      </c>
    </row>
    <row r="137" spans="1:10" x14ac:dyDescent="0.2">
      <c r="A137" s="1">
        <v>41244</v>
      </c>
      <c r="B137">
        <v>1037450.44</v>
      </c>
      <c r="C137">
        <v>32253768.309999999</v>
      </c>
      <c r="D137">
        <v>33291218.75</v>
      </c>
      <c r="E137">
        <v>33310296.016218901</v>
      </c>
      <c r="F137">
        <v>10</v>
      </c>
      <c r="G137">
        <v>349568.58059422602</v>
      </c>
      <c r="H137">
        <v>106.86017947144001</v>
      </c>
      <c r="I137">
        <v>4044665.2436568802</v>
      </c>
      <c r="J137">
        <v>0</v>
      </c>
    </row>
    <row r="138" spans="1:10" x14ac:dyDescent="0.2">
      <c r="A138" s="1">
        <v>41275</v>
      </c>
      <c r="B138">
        <v>689192.69</v>
      </c>
      <c r="C138">
        <v>33523195.440000001</v>
      </c>
      <c r="D138">
        <v>34212388.130000003</v>
      </c>
      <c r="E138">
        <v>34262504.202111296</v>
      </c>
      <c r="F138">
        <v>10</v>
      </c>
      <c r="G138">
        <v>341606.32953698398</v>
      </c>
      <c r="H138">
        <v>112.809587440038</v>
      </c>
      <c r="I138">
        <v>4273964.8998617698</v>
      </c>
      <c r="J138">
        <v>0</v>
      </c>
    </row>
    <row r="139" spans="1:10" x14ac:dyDescent="0.2">
      <c r="A139" s="1">
        <v>41306</v>
      </c>
      <c r="B139">
        <v>1032656.44</v>
      </c>
      <c r="C139">
        <v>29204870.059999999</v>
      </c>
      <c r="D139">
        <v>30237526.5</v>
      </c>
      <c r="E139">
        <v>30210991.657012701</v>
      </c>
      <c r="F139">
        <v>10</v>
      </c>
      <c r="G139">
        <v>306634.82452604501</v>
      </c>
      <c r="H139">
        <v>110.441065239653</v>
      </c>
      <c r="I139">
        <v>3654085.00321778</v>
      </c>
      <c r="J139">
        <v>0</v>
      </c>
    </row>
    <row r="140" spans="1:10" x14ac:dyDescent="0.2">
      <c r="A140" s="1">
        <v>41334</v>
      </c>
      <c r="B140">
        <v>850721.72</v>
      </c>
      <c r="C140">
        <v>32480056.57</v>
      </c>
      <c r="D140">
        <v>33330778.289999999</v>
      </c>
      <c r="E140">
        <v>33396431.631577801</v>
      </c>
      <c r="F140">
        <v>10</v>
      </c>
      <c r="G140">
        <v>338043.68118906301</v>
      </c>
      <c r="H140">
        <v>110.786643733882</v>
      </c>
      <c r="I140">
        <v>4054293.24280504</v>
      </c>
      <c r="J140">
        <v>0</v>
      </c>
    </row>
    <row r="141" spans="1:10" x14ac:dyDescent="0.2">
      <c r="A141" s="1"/>
      <c r="D141"/>
      <c r="G141"/>
    </row>
    <row r="142" spans="1:10" x14ac:dyDescent="0.2">
      <c r="D142" s="28">
        <f>SUM(D30:D141)</f>
        <v>2494328874.0100002</v>
      </c>
      <c r="G142" s="77">
        <f>SUM(G30:G141)</f>
        <v>36790406.775113292</v>
      </c>
    </row>
    <row r="143" spans="1:10" x14ac:dyDescent="0.2">
      <c r="D143" s="28">
        <f>+Z30+Z31+Z32+Z33+Z34+Z35+Z36+Z37+Z38+Z39</f>
        <v>2494328874.0100002</v>
      </c>
      <c r="G143" s="77">
        <f>+Z44+Z45+Z46+Z47+Z48+Z49+Z50+Z51+Z52+Z53</f>
        <v>36790406.775113299</v>
      </c>
    </row>
    <row r="144" spans="1:10" ht="15.75" x14ac:dyDescent="0.25">
      <c r="A144" s="40" t="s">
        <v>1</v>
      </c>
    </row>
    <row r="145" spans="1:26" x14ac:dyDescent="0.2">
      <c r="M145" s="10" t="s">
        <v>89</v>
      </c>
    </row>
    <row r="146" spans="1:26" x14ac:dyDescent="0.2">
      <c r="A146" s="14" t="s">
        <v>76</v>
      </c>
      <c r="B146" s="14" t="s">
        <v>77</v>
      </c>
      <c r="C146" s="14" t="s">
        <v>78</v>
      </c>
      <c r="D146" s="82" t="s">
        <v>7</v>
      </c>
      <c r="E146" s="14" t="s">
        <v>79</v>
      </c>
      <c r="F146" s="14" t="s">
        <v>80</v>
      </c>
      <c r="G146" s="78" t="s">
        <v>81</v>
      </c>
      <c r="H146" s="14" t="s">
        <v>82</v>
      </c>
      <c r="I146" s="14" t="s">
        <v>83</v>
      </c>
      <c r="J146" s="14" t="s">
        <v>84</v>
      </c>
    </row>
    <row r="147" spans="1:26" x14ac:dyDescent="0.2">
      <c r="A147" s="1">
        <v>37987</v>
      </c>
      <c r="B147">
        <v>101126.22</v>
      </c>
      <c r="C147">
        <v>24925438.449999999</v>
      </c>
      <c r="D147" s="28">
        <v>25026564.670000002</v>
      </c>
      <c r="E147">
        <v>25000306.642206602</v>
      </c>
      <c r="F147">
        <v>20</v>
      </c>
      <c r="G147" s="77">
        <v>4116851.7030502702</v>
      </c>
      <c r="H147">
        <v>6.2220953572638997</v>
      </c>
      <c r="I147">
        <v>615137.22588648601</v>
      </c>
      <c r="J147">
        <v>0</v>
      </c>
      <c r="N147" s="9" t="s">
        <v>23</v>
      </c>
      <c r="O147" s="9" t="s">
        <v>24</v>
      </c>
      <c r="P147" s="9" t="s">
        <v>25</v>
      </c>
      <c r="Q147" s="9" t="s">
        <v>26</v>
      </c>
      <c r="R147" s="9" t="s">
        <v>27</v>
      </c>
      <c r="S147" s="9" t="s">
        <v>28</v>
      </c>
      <c r="T147" s="9" t="s">
        <v>29</v>
      </c>
      <c r="U147" s="9" t="s">
        <v>30</v>
      </c>
      <c r="V147" s="9" t="s">
        <v>31</v>
      </c>
      <c r="W147" s="9" t="s">
        <v>32</v>
      </c>
      <c r="X147" s="9" t="s">
        <v>33</v>
      </c>
      <c r="Y147" s="9" t="s">
        <v>34</v>
      </c>
    </row>
    <row r="148" spans="1:26" x14ac:dyDescent="0.2">
      <c r="A148" s="1">
        <v>38018</v>
      </c>
      <c r="B148">
        <v>157056.37</v>
      </c>
      <c r="C148">
        <v>21428291.579999998</v>
      </c>
      <c r="D148" s="28">
        <v>21585347.949999999</v>
      </c>
      <c r="E148">
        <v>22665525.786900301</v>
      </c>
      <c r="F148">
        <v>20</v>
      </c>
      <c r="G148" s="77">
        <v>3751396.37493467</v>
      </c>
      <c r="H148">
        <v>6.2236888684032303</v>
      </c>
      <c r="I148">
        <v>681998.07274880295</v>
      </c>
      <c r="J148">
        <v>0</v>
      </c>
      <c r="M148">
        <v>2004</v>
      </c>
      <c r="N148">
        <v>25026564.670000002</v>
      </c>
      <c r="O148">
        <v>21585347.949999999</v>
      </c>
      <c r="P148">
        <v>21267116.850000001</v>
      </c>
      <c r="Q148">
        <v>22059411.460000001</v>
      </c>
      <c r="R148">
        <v>24072272.370000001</v>
      </c>
      <c r="S148">
        <v>25893229.260000002</v>
      </c>
      <c r="T148">
        <v>25134078.469999999</v>
      </c>
      <c r="U148">
        <v>23466972.039999999</v>
      </c>
      <c r="V148">
        <v>16153172.890000001</v>
      </c>
      <c r="W148">
        <v>20793803.739999998</v>
      </c>
      <c r="X148">
        <v>24202766.120000001</v>
      </c>
      <c r="Y148">
        <v>25013589.309999999</v>
      </c>
      <c r="Z148" s="28">
        <f t="shared" ref="Z148:Z157" si="2">SUM(N148:Y148)</f>
        <v>274668325.13</v>
      </c>
    </row>
    <row r="149" spans="1:26" x14ac:dyDescent="0.2">
      <c r="A149" s="1">
        <v>38047</v>
      </c>
      <c r="B149">
        <v>42412.61</v>
      </c>
      <c r="C149">
        <v>21224704.239999998</v>
      </c>
      <c r="D149" s="28">
        <v>21267116.850000001</v>
      </c>
      <c r="E149">
        <v>21277666.946384199</v>
      </c>
      <c r="F149">
        <v>20</v>
      </c>
      <c r="G149" s="77">
        <v>3712684.6945070298</v>
      </c>
      <c r="H149">
        <v>5.90645258527735</v>
      </c>
      <c r="I149">
        <v>651129.16580654006</v>
      </c>
      <c r="J149">
        <v>0</v>
      </c>
      <c r="M149">
        <v>2005</v>
      </c>
      <c r="N149">
        <v>21680517.460000001</v>
      </c>
      <c r="O149">
        <v>20010142.52</v>
      </c>
      <c r="P149">
        <v>23567057.530000001</v>
      </c>
      <c r="Q149">
        <v>24959562.719999999</v>
      </c>
      <c r="R149">
        <v>24016276.469999999</v>
      </c>
      <c r="S149">
        <v>22138347.16</v>
      </c>
      <c r="T149">
        <v>23683088.670000002</v>
      </c>
      <c r="U149">
        <v>25134690.23</v>
      </c>
      <c r="V149">
        <v>15200890.9</v>
      </c>
      <c r="W149">
        <v>20190932.620000001</v>
      </c>
      <c r="X149">
        <v>25615802.91</v>
      </c>
      <c r="Y149">
        <v>32413034.550000001</v>
      </c>
      <c r="Z149" s="28">
        <f t="shared" si="2"/>
        <v>278610343.74000001</v>
      </c>
    </row>
    <row r="150" spans="1:26" x14ac:dyDescent="0.2">
      <c r="A150" s="1">
        <v>38078</v>
      </c>
      <c r="B150">
        <v>1210284.43</v>
      </c>
      <c r="C150">
        <v>20849127.030000001</v>
      </c>
      <c r="D150" s="28">
        <v>22059411.460000001</v>
      </c>
      <c r="E150">
        <v>22165740.5613796</v>
      </c>
      <c r="F150">
        <v>20</v>
      </c>
      <c r="G150" s="77">
        <v>4034822.4873587298</v>
      </c>
      <c r="H150">
        <v>5.6562926546120602</v>
      </c>
      <c r="I150">
        <v>656396.23653119302</v>
      </c>
      <c r="J150">
        <v>0</v>
      </c>
      <c r="M150">
        <v>2006</v>
      </c>
      <c r="N150">
        <v>30831575.289999999</v>
      </c>
      <c r="O150">
        <v>23712202.309999999</v>
      </c>
      <c r="P150">
        <v>22854698.239999998</v>
      </c>
      <c r="Q150">
        <v>23167347.039999999</v>
      </c>
      <c r="R150">
        <v>23889302.260000002</v>
      </c>
      <c r="S150">
        <v>22603840.510000002</v>
      </c>
      <c r="T150">
        <v>22506408.27</v>
      </c>
      <c r="U150">
        <v>26214681.859999999</v>
      </c>
      <c r="V150">
        <v>20742492.050000001</v>
      </c>
      <c r="W150">
        <v>17117785.859999999</v>
      </c>
      <c r="X150">
        <v>24839416.489999998</v>
      </c>
      <c r="Y150">
        <v>26266139.77</v>
      </c>
      <c r="Z150" s="28">
        <f t="shared" si="2"/>
        <v>284745889.95000005</v>
      </c>
    </row>
    <row r="151" spans="1:26" x14ac:dyDescent="0.2">
      <c r="A151" s="1">
        <v>38108</v>
      </c>
      <c r="B151">
        <v>208981.6</v>
      </c>
      <c r="C151">
        <v>23863290.77</v>
      </c>
      <c r="D151" s="28">
        <v>24072272.370000001</v>
      </c>
      <c r="E151">
        <v>24029162.163246699</v>
      </c>
      <c r="F151">
        <v>20</v>
      </c>
      <c r="G151" s="77">
        <v>3916088.2692239801</v>
      </c>
      <c r="H151">
        <v>6.2931406662105296</v>
      </c>
      <c r="I151">
        <v>615332.17627667403</v>
      </c>
      <c r="J151">
        <v>0</v>
      </c>
      <c r="M151">
        <v>2007</v>
      </c>
      <c r="N151">
        <v>20960326.329999998</v>
      </c>
      <c r="O151">
        <v>24034082.199999999</v>
      </c>
      <c r="P151">
        <v>27862427.289999999</v>
      </c>
      <c r="Q151">
        <v>27273585.43</v>
      </c>
      <c r="R151">
        <v>29913047.129999999</v>
      </c>
      <c r="S151">
        <v>28088096.920000002</v>
      </c>
      <c r="T151">
        <v>25094872.699999999</v>
      </c>
      <c r="U151">
        <v>22279592.559999999</v>
      </c>
      <c r="V151">
        <v>20615150.760000002</v>
      </c>
      <c r="W151">
        <v>24860753.02</v>
      </c>
      <c r="X151">
        <v>26383796.84</v>
      </c>
      <c r="Y151">
        <v>28234749.969999999</v>
      </c>
      <c r="Z151" s="28">
        <f t="shared" si="2"/>
        <v>305600481.14999998</v>
      </c>
    </row>
    <row r="152" spans="1:26" x14ac:dyDescent="0.2">
      <c r="A152" s="1">
        <v>38139</v>
      </c>
      <c r="B152">
        <v>194441.96</v>
      </c>
      <c r="C152">
        <v>25698787.300000001</v>
      </c>
      <c r="D152" s="28">
        <v>25893229.260000002</v>
      </c>
      <c r="E152">
        <v>25962406.5890215</v>
      </c>
      <c r="F152">
        <v>20</v>
      </c>
      <c r="G152" s="77">
        <v>3969900.01426845</v>
      </c>
      <c r="H152">
        <v>6.7184964507115001</v>
      </c>
      <c r="I152">
        <v>709352.56652063003</v>
      </c>
      <c r="J152">
        <v>0</v>
      </c>
      <c r="M152">
        <v>2008</v>
      </c>
      <c r="N152">
        <v>29486848.949999999</v>
      </c>
      <c r="O152">
        <v>30369685.82</v>
      </c>
      <c r="P152">
        <v>36142467.920000002</v>
      </c>
      <c r="Q152">
        <v>37486383.810000002</v>
      </c>
      <c r="R152">
        <v>50872287.869999997</v>
      </c>
      <c r="S152">
        <v>56143404.909999996</v>
      </c>
      <c r="T152">
        <v>58049945.969999999</v>
      </c>
      <c r="U152">
        <v>38127222.100000001</v>
      </c>
      <c r="V152">
        <v>13595360.65</v>
      </c>
      <c r="W152">
        <v>24541823.379999999</v>
      </c>
      <c r="X152">
        <v>25653193.649999999</v>
      </c>
      <c r="Y152">
        <v>19967337.449999999</v>
      </c>
      <c r="Z152" s="28">
        <f t="shared" si="2"/>
        <v>420435962.47999996</v>
      </c>
    </row>
    <row r="153" spans="1:26" x14ac:dyDescent="0.2">
      <c r="A153" s="1">
        <v>38169</v>
      </c>
      <c r="B153">
        <v>114686.34</v>
      </c>
      <c r="C153">
        <v>25019392.129999999</v>
      </c>
      <c r="D153" s="28">
        <v>25134078.469999999</v>
      </c>
      <c r="E153">
        <v>25118821.382230401</v>
      </c>
      <c r="F153">
        <v>20</v>
      </c>
      <c r="G153" s="77">
        <v>4113654.6443410199</v>
      </c>
      <c r="H153">
        <v>6.2983060934770396</v>
      </c>
      <c r="I153">
        <v>790234.73068274802</v>
      </c>
      <c r="J153">
        <v>0</v>
      </c>
      <c r="M153">
        <v>2009</v>
      </c>
      <c r="N153">
        <v>19332907.969999999</v>
      </c>
      <c r="O153">
        <v>14750939.99</v>
      </c>
      <c r="P153">
        <v>13691776.34</v>
      </c>
      <c r="Q153">
        <v>12154572.800000001</v>
      </c>
      <c r="R153">
        <v>13047029.109999999</v>
      </c>
      <c r="S153">
        <v>12341953.789999999</v>
      </c>
      <c r="T153">
        <v>11774677.17</v>
      </c>
      <c r="U153">
        <v>10645919.74</v>
      </c>
      <c r="V153">
        <v>8762438.9499999993</v>
      </c>
      <c r="W153">
        <v>12459295.060000001</v>
      </c>
      <c r="X153">
        <v>11704226.460000001</v>
      </c>
      <c r="Y153">
        <v>15248798.5</v>
      </c>
      <c r="Z153" s="28">
        <f t="shared" si="2"/>
        <v>155914535.88</v>
      </c>
    </row>
    <row r="154" spans="1:26" x14ac:dyDescent="0.2">
      <c r="A154" s="1">
        <v>38200</v>
      </c>
      <c r="B154">
        <v>111503.03</v>
      </c>
      <c r="C154">
        <v>23355469.010000002</v>
      </c>
      <c r="D154" s="28">
        <v>23466972.039999999</v>
      </c>
      <c r="E154">
        <v>23470579.169623099</v>
      </c>
      <c r="F154">
        <v>20</v>
      </c>
      <c r="G154" s="77">
        <v>4039039.5325718001</v>
      </c>
      <c r="H154">
        <v>6.0053600827059501</v>
      </c>
      <c r="I154">
        <v>785307.61175487004</v>
      </c>
      <c r="J154">
        <v>0</v>
      </c>
      <c r="M154">
        <v>2010</v>
      </c>
      <c r="N154">
        <v>17416512.289999999</v>
      </c>
      <c r="O154">
        <v>14445585.58</v>
      </c>
      <c r="P154">
        <v>11680814.41</v>
      </c>
      <c r="Q154">
        <v>12227539.380000001</v>
      </c>
      <c r="R154">
        <v>12943412.800000001</v>
      </c>
      <c r="S154">
        <v>14771601.67</v>
      </c>
      <c r="T154">
        <v>16003140.359999999</v>
      </c>
      <c r="U154">
        <v>14916857.109999999</v>
      </c>
      <c r="V154">
        <v>11740803.939999999</v>
      </c>
      <c r="W154">
        <v>11478846.869999999</v>
      </c>
      <c r="X154">
        <v>10312402.939999999</v>
      </c>
      <c r="Y154">
        <v>14997903.199999999</v>
      </c>
      <c r="Z154" s="28">
        <f t="shared" si="2"/>
        <v>162935420.54999998</v>
      </c>
    </row>
    <row r="155" spans="1:26" x14ac:dyDescent="0.2">
      <c r="A155" s="1">
        <v>38231</v>
      </c>
      <c r="B155">
        <v>99887.49</v>
      </c>
      <c r="C155">
        <v>16053285.4</v>
      </c>
      <c r="D155" s="28">
        <v>16153172.890000001</v>
      </c>
      <c r="E155">
        <v>16242011.9635024</v>
      </c>
      <c r="F155">
        <v>20</v>
      </c>
      <c r="G155" s="77">
        <v>3203047.0171899502</v>
      </c>
      <c r="H155">
        <v>5.2648706551846498</v>
      </c>
      <c r="I155">
        <v>621616.28447766299</v>
      </c>
      <c r="J155">
        <v>0</v>
      </c>
      <c r="M155">
        <v>2011</v>
      </c>
      <c r="N155">
        <v>15577265.029999999</v>
      </c>
      <c r="O155">
        <v>13616253.220000001</v>
      </c>
      <c r="P155">
        <v>15006253.23</v>
      </c>
      <c r="Q155">
        <v>15653055.66</v>
      </c>
      <c r="R155">
        <v>15082220.220000001</v>
      </c>
      <c r="S155">
        <v>15159874.08</v>
      </c>
      <c r="T155">
        <v>15697285.07</v>
      </c>
      <c r="U155">
        <v>15492099.08</v>
      </c>
      <c r="V155">
        <v>13112127.810000001</v>
      </c>
      <c r="W155">
        <v>13346949.439999999</v>
      </c>
      <c r="X155">
        <v>11886989.65</v>
      </c>
      <c r="Y155">
        <v>12163610.550000001</v>
      </c>
      <c r="Z155" s="28">
        <f t="shared" si="2"/>
        <v>171793983.03999999</v>
      </c>
    </row>
    <row r="156" spans="1:26" x14ac:dyDescent="0.2">
      <c r="A156" s="1">
        <v>38261</v>
      </c>
      <c r="B156">
        <v>100413.84</v>
      </c>
      <c r="C156">
        <v>20693389.899999999</v>
      </c>
      <c r="D156" s="28">
        <v>20793803.739999998</v>
      </c>
      <c r="E156">
        <v>20770438.7530334</v>
      </c>
      <c r="F156">
        <v>20</v>
      </c>
      <c r="G156" s="77">
        <v>3557609.2439597002</v>
      </c>
      <c r="H156">
        <v>6.0711305387985304</v>
      </c>
      <c r="I156">
        <v>828271.37308227504</v>
      </c>
      <c r="J156">
        <v>0</v>
      </c>
      <c r="M156">
        <v>2012</v>
      </c>
      <c r="N156">
        <v>10349119.039999999</v>
      </c>
      <c r="O156">
        <v>8806283.3300000001</v>
      </c>
      <c r="P156">
        <v>8323438.9100000001</v>
      </c>
      <c r="Q156">
        <v>7161835.1600000001</v>
      </c>
      <c r="R156">
        <v>8026165.4100000001</v>
      </c>
      <c r="S156">
        <v>8410073.25</v>
      </c>
      <c r="T156">
        <v>10536723.41</v>
      </c>
      <c r="U156">
        <v>9262639.1099999994</v>
      </c>
      <c r="V156">
        <v>9230172.4000000004</v>
      </c>
      <c r="W156">
        <v>12085486.890000001</v>
      </c>
      <c r="X156">
        <v>13495775.609999999</v>
      </c>
      <c r="Y156">
        <v>13994193.93</v>
      </c>
      <c r="Z156" s="28">
        <f t="shared" si="2"/>
        <v>119681906.44999999</v>
      </c>
    </row>
    <row r="157" spans="1:26" x14ac:dyDescent="0.2">
      <c r="A157" s="1">
        <v>38292</v>
      </c>
      <c r="B157">
        <v>115199.17</v>
      </c>
      <c r="C157">
        <v>24087566.949999999</v>
      </c>
      <c r="D157" s="28">
        <v>24202766.120000001</v>
      </c>
      <c r="E157">
        <v>24189483.394853599</v>
      </c>
      <c r="F157">
        <v>20</v>
      </c>
      <c r="G157" s="77">
        <v>3549434.2037618798</v>
      </c>
      <c r="H157">
        <v>7.0108466759124104</v>
      </c>
      <c r="I157">
        <v>695055.593960208</v>
      </c>
      <c r="J157">
        <v>0</v>
      </c>
      <c r="M157">
        <v>2013</v>
      </c>
      <c r="N157">
        <v>12082508.49</v>
      </c>
      <c r="O157">
        <v>11095235.789999999</v>
      </c>
      <c r="P157">
        <v>13931032.01</v>
      </c>
      <c r="Z157" s="28">
        <f t="shared" si="2"/>
        <v>37108776.289999999</v>
      </c>
    </row>
    <row r="158" spans="1:26" x14ac:dyDescent="0.2">
      <c r="A158" s="1">
        <v>38322</v>
      </c>
      <c r="B158">
        <v>124246.37</v>
      </c>
      <c r="C158">
        <v>24889342.940000001</v>
      </c>
      <c r="D158" s="28">
        <v>25013589.309999999</v>
      </c>
      <c r="E158">
        <v>24992198.998711001</v>
      </c>
      <c r="F158">
        <v>20</v>
      </c>
      <c r="G158" s="77">
        <v>3331205.5307657998</v>
      </c>
      <c r="H158">
        <v>7.6968812360041303</v>
      </c>
      <c r="I158">
        <v>647694.34431346902</v>
      </c>
      <c r="J158">
        <v>0</v>
      </c>
    </row>
    <row r="159" spans="1:26" x14ac:dyDescent="0.2">
      <c r="A159" s="1">
        <v>38353</v>
      </c>
      <c r="B159">
        <v>101847.2</v>
      </c>
      <c r="C159">
        <v>21578670.260000002</v>
      </c>
      <c r="D159">
        <v>21680517.460000001</v>
      </c>
      <c r="E159">
        <v>21680565.336084802</v>
      </c>
      <c r="F159">
        <v>20</v>
      </c>
      <c r="G159">
        <v>3572292.7624133099</v>
      </c>
      <c r="H159">
        <v>6.2437550481164399</v>
      </c>
      <c r="I159">
        <v>623955.63258309802</v>
      </c>
      <c r="J159">
        <v>0</v>
      </c>
      <c r="M159" s="10" t="s">
        <v>90</v>
      </c>
    </row>
    <row r="160" spans="1:26" x14ac:dyDescent="0.2">
      <c r="A160" s="1">
        <v>38384</v>
      </c>
      <c r="B160">
        <v>92996.62</v>
      </c>
      <c r="C160">
        <v>19917145.899999999</v>
      </c>
      <c r="D160">
        <v>20010142.52</v>
      </c>
      <c r="E160">
        <v>20007525.8834682</v>
      </c>
      <c r="F160">
        <v>20</v>
      </c>
      <c r="G160">
        <v>3179408.8827136802</v>
      </c>
      <c r="H160">
        <v>6.4906757223497102</v>
      </c>
      <c r="I160">
        <v>628986.16298449296</v>
      </c>
      <c r="J160">
        <v>0</v>
      </c>
    </row>
    <row r="161" spans="1:26" x14ac:dyDescent="0.2">
      <c r="A161" s="1">
        <v>38412</v>
      </c>
      <c r="B161">
        <v>117201.26</v>
      </c>
      <c r="C161">
        <v>23449856.27</v>
      </c>
      <c r="D161">
        <v>23567057.530000001</v>
      </c>
      <c r="E161">
        <v>23458381.5866028</v>
      </c>
      <c r="F161">
        <v>20</v>
      </c>
      <c r="G161">
        <v>3524675.37415754</v>
      </c>
      <c r="H161">
        <v>6.8406518440460697</v>
      </c>
      <c r="I161">
        <v>652695.51129177294</v>
      </c>
      <c r="J161">
        <v>0</v>
      </c>
      <c r="N161" s="9" t="s">
        <v>23</v>
      </c>
      <c r="O161" s="9" t="s">
        <v>24</v>
      </c>
      <c r="P161" s="9" t="s">
        <v>25</v>
      </c>
      <c r="Q161" s="9" t="s">
        <v>26</v>
      </c>
      <c r="R161" s="9" t="s">
        <v>27</v>
      </c>
      <c r="S161" s="9" t="s">
        <v>28</v>
      </c>
      <c r="T161" s="9" t="s">
        <v>29</v>
      </c>
      <c r="U161" s="9" t="s">
        <v>30</v>
      </c>
      <c r="V161" s="9" t="s">
        <v>31</v>
      </c>
      <c r="W161" s="9" t="s">
        <v>32</v>
      </c>
      <c r="X161" s="9" t="s">
        <v>33</v>
      </c>
      <c r="Y161" s="9" t="s">
        <v>34</v>
      </c>
    </row>
    <row r="162" spans="1:26" x14ac:dyDescent="0.2">
      <c r="A162" s="1">
        <v>38443</v>
      </c>
      <c r="B162">
        <v>116326.15</v>
      </c>
      <c r="C162">
        <v>24843236.57</v>
      </c>
      <c r="D162">
        <v>24959562.719999999</v>
      </c>
      <c r="E162">
        <v>25289229.2218141</v>
      </c>
      <c r="F162">
        <v>20</v>
      </c>
      <c r="G162">
        <v>3373989.9785241601</v>
      </c>
      <c r="H162">
        <v>7.6827722910537304</v>
      </c>
      <c r="I162">
        <v>632367.49548419297</v>
      </c>
      <c r="J162">
        <v>0</v>
      </c>
      <c r="M162">
        <v>2004</v>
      </c>
      <c r="N162">
        <v>4116851.7030502702</v>
      </c>
      <c r="O162">
        <v>3751396.37493467</v>
      </c>
      <c r="P162">
        <v>3712684.6945070298</v>
      </c>
      <c r="Q162">
        <v>4034822.4873587298</v>
      </c>
      <c r="R162">
        <v>3916088.2692239801</v>
      </c>
      <c r="S162">
        <v>3969900.01426845</v>
      </c>
      <c r="T162">
        <v>4113654.6443410199</v>
      </c>
      <c r="U162">
        <v>4039039.5325718001</v>
      </c>
      <c r="V162">
        <v>3203047.0171899502</v>
      </c>
      <c r="W162">
        <v>3557609.2439597002</v>
      </c>
      <c r="X162">
        <v>3549434.2037618798</v>
      </c>
      <c r="Y162">
        <v>3331205.5307657998</v>
      </c>
      <c r="Z162" s="28">
        <f t="shared" ref="Z162:Z171" si="3">SUM(N162:Y162)</f>
        <v>45295733.715933286</v>
      </c>
    </row>
    <row r="163" spans="1:26" x14ac:dyDescent="0.2">
      <c r="A163" s="1">
        <v>38473</v>
      </c>
      <c r="B163">
        <v>126082.98</v>
      </c>
      <c r="C163">
        <v>23890193.489999998</v>
      </c>
      <c r="D163">
        <v>24016276.469999999</v>
      </c>
      <c r="E163">
        <v>24077723.1435109</v>
      </c>
      <c r="F163">
        <v>20</v>
      </c>
      <c r="G163">
        <v>3512440.4707236402</v>
      </c>
      <c r="H163">
        <v>7.0336062448863199</v>
      </c>
      <c r="I163">
        <v>627400.086162347</v>
      </c>
      <c r="J163">
        <v>0</v>
      </c>
      <c r="M163">
        <v>2005</v>
      </c>
      <c r="N163">
        <v>3572292.7624133099</v>
      </c>
      <c r="O163">
        <v>3179408.8827136802</v>
      </c>
      <c r="P163">
        <v>3524675.37415754</v>
      </c>
      <c r="Q163">
        <v>3373989.9785241601</v>
      </c>
      <c r="R163">
        <v>3512440.4707236402</v>
      </c>
      <c r="S163">
        <v>3396830.1709777699</v>
      </c>
      <c r="T163">
        <v>3326464.2786851898</v>
      </c>
      <c r="U163">
        <v>2962636.152516</v>
      </c>
      <c r="V163">
        <v>1299470.4760853499</v>
      </c>
      <c r="W163">
        <v>1403319.12839957</v>
      </c>
      <c r="X163">
        <v>2238950.7427524198</v>
      </c>
      <c r="Y163">
        <v>2696394.9614425902</v>
      </c>
      <c r="Z163" s="28">
        <f t="shared" si="3"/>
        <v>34486873.379391223</v>
      </c>
    </row>
    <row r="164" spans="1:26" x14ac:dyDescent="0.2">
      <c r="A164" s="1">
        <v>38504</v>
      </c>
      <c r="B164">
        <v>133875.03</v>
      </c>
      <c r="C164">
        <v>22004472.129999999</v>
      </c>
      <c r="D164">
        <v>22138347.16</v>
      </c>
      <c r="E164">
        <v>22581469.886737101</v>
      </c>
      <c r="F164">
        <v>20</v>
      </c>
      <c r="G164">
        <v>3396830.1709777699</v>
      </c>
      <c r="H164">
        <v>6.8362074245754396</v>
      </c>
      <c r="I164">
        <v>639965.74812302203</v>
      </c>
      <c r="J164">
        <v>0</v>
      </c>
      <c r="M164">
        <v>2006</v>
      </c>
      <c r="N164">
        <v>2903605.4539078199</v>
      </c>
      <c r="O164">
        <v>2893564.0590993399</v>
      </c>
      <c r="P164">
        <v>3195937.85636565</v>
      </c>
      <c r="Q164">
        <v>3179013.8634480401</v>
      </c>
      <c r="R164">
        <v>3441908.5052839699</v>
      </c>
      <c r="S164">
        <v>3675130.0271896902</v>
      </c>
      <c r="T164">
        <v>3681560.89367529</v>
      </c>
      <c r="U164">
        <v>3612949.7915254999</v>
      </c>
      <c r="V164">
        <v>3543892.0726676499</v>
      </c>
      <c r="W164">
        <v>3570670.6822408698</v>
      </c>
      <c r="X164">
        <v>3416427.34441827</v>
      </c>
      <c r="Y164">
        <v>3467063.68521418</v>
      </c>
      <c r="Z164" s="28">
        <f t="shared" si="3"/>
        <v>40581724.235036269</v>
      </c>
    </row>
    <row r="165" spans="1:26" x14ac:dyDescent="0.2">
      <c r="A165" s="1">
        <v>38534</v>
      </c>
      <c r="B165">
        <v>92152.85</v>
      </c>
      <c r="C165">
        <v>23590935.82</v>
      </c>
      <c r="D165">
        <v>23683088.670000002</v>
      </c>
      <c r="E165">
        <v>23920451.250716899</v>
      </c>
      <c r="F165">
        <v>20</v>
      </c>
      <c r="G165">
        <v>3326464.2786851898</v>
      </c>
      <c r="H165">
        <v>7.4163164784960598</v>
      </c>
      <c r="I165">
        <v>749660.59442463296</v>
      </c>
      <c r="J165">
        <v>0</v>
      </c>
      <c r="M165">
        <v>2007</v>
      </c>
      <c r="N165">
        <v>3431417.7115227999</v>
      </c>
      <c r="O165">
        <v>3187283.0760072102</v>
      </c>
      <c r="P165">
        <v>3758706.9102976499</v>
      </c>
      <c r="Q165">
        <v>3532409.0062794499</v>
      </c>
      <c r="R165">
        <v>3847360.6544289798</v>
      </c>
      <c r="S165">
        <v>3801646.8529513599</v>
      </c>
      <c r="T165">
        <v>3781746.6914056502</v>
      </c>
      <c r="U165">
        <v>3496860.8815262401</v>
      </c>
      <c r="V165">
        <v>3473362.6859711502</v>
      </c>
      <c r="W165">
        <v>3833954.5812043999</v>
      </c>
      <c r="X165">
        <v>3398892.1835635598</v>
      </c>
      <c r="Y165">
        <v>3696247.7049747999</v>
      </c>
      <c r="Z165" s="28">
        <f t="shared" si="3"/>
        <v>43239888.940133251</v>
      </c>
    </row>
    <row r="166" spans="1:26" x14ac:dyDescent="0.2">
      <c r="A166" s="1">
        <v>38565</v>
      </c>
      <c r="B166">
        <v>133786.04999999999</v>
      </c>
      <c r="C166">
        <v>25000904.18</v>
      </c>
      <c r="D166">
        <v>25134690.23</v>
      </c>
      <c r="E166">
        <v>25140130.2726686</v>
      </c>
      <c r="F166">
        <v>20</v>
      </c>
      <c r="G166">
        <v>2962636.152516</v>
      </c>
      <c r="H166">
        <v>8.7295141996667294</v>
      </c>
      <c r="I166">
        <v>722244.08916583494</v>
      </c>
      <c r="J166">
        <v>0</v>
      </c>
      <c r="M166">
        <v>2008</v>
      </c>
      <c r="N166">
        <v>3730716.59485282</v>
      </c>
      <c r="O166">
        <v>3481908.9951343099</v>
      </c>
      <c r="P166">
        <v>3754457.7083301698</v>
      </c>
      <c r="Q166">
        <v>3601038.3554089</v>
      </c>
      <c r="R166">
        <v>4320099.2010811502</v>
      </c>
      <c r="S166">
        <v>4358968.2792846598</v>
      </c>
      <c r="T166">
        <v>4639414.5826604404</v>
      </c>
      <c r="U166">
        <v>4254048.2048297198</v>
      </c>
      <c r="V166">
        <v>1642121.1776660201</v>
      </c>
      <c r="W166">
        <v>3450697.9705383801</v>
      </c>
      <c r="X166">
        <v>3823545.4159350898</v>
      </c>
      <c r="Y166">
        <v>3184282.9857755699</v>
      </c>
      <c r="Z166" s="28">
        <f t="shared" si="3"/>
        <v>44241299.47149723</v>
      </c>
    </row>
    <row r="167" spans="1:26" x14ac:dyDescent="0.2">
      <c r="A167" s="1">
        <v>38596</v>
      </c>
      <c r="B167">
        <v>115597.62</v>
      </c>
      <c r="C167">
        <v>15085293.279999999</v>
      </c>
      <c r="D167">
        <v>15200890.9</v>
      </c>
      <c r="E167">
        <v>15244131.602316599</v>
      </c>
      <c r="F167">
        <v>20</v>
      </c>
      <c r="G167">
        <v>1299470.4760853499</v>
      </c>
      <c r="H167">
        <v>11.9525318922685</v>
      </c>
      <c r="I167">
        <v>287830.70615491102</v>
      </c>
      <c r="J167">
        <v>0</v>
      </c>
      <c r="M167">
        <v>2009</v>
      </c>
      <c r="N167">
        <v>3438444.2367176502</v>
      </c>
      <c r="O167">
        <v>3579269.6434981502</v>
      </c>
      <c r="P167">
        <v>3520944.6226184801</v>
      </c>
      <c r="Q167">
        <v>3511916.9513164898</v>
      </c>
      <c r="R167">
        <v>3769963.5557009</v>
      </c>
      <c r="S167">
        <v>3351008.7082273802</v>
      </c>
      <c r="T167">
        <v>4357713.6781390402</v>
      </c>
      <c r="U167">
        <v>3418958.5700597102</v>
      </c>
      <c r="V167">
        <v>3143287.55374848</v>
      </c>
      <c r="W167">
        <v>3296087.82257229</v>
      </c>
      <c r="X167">
        <v>3062273.5011873702</v>
      </c>
      <c r="Y167">
        <v>3246835.2152069202</v>
      </c>
      <c r="Z167" s="28">
        <f t="shared" si="3"/>
        <v>41696704.058992863</v>
      </c>
    </row>
    <row r="168" spans="1:26" x14ac:dyDescent="0.2">
      <c r="A168" s="1">
        <v>38626</v>
      </c>
      <c r="B168">
        <v>84963.61</v>
      </c>
      <c r="C168">
        <v>20105969.010000002</v>
      </c>
      <c r="D168">
        <v>20190932.620000001</v>
      </c>
      <c r="E168">
        <v>20155807.2165436</v>
      </c>
      <c r="F168">
        <v>20</v>
      </c>
      <c r="G168">
        <v>1403319.12839957</v>
      </c>
      <c r="H168">
        <v>14.6031308370774</v>
      </c>
      <c r="I168">
        <v>337045.62164892198</v>
      </c>
      <c r="J168">
        <v>0</v>
      </c>
      <c r="M168">
        <v>2010</v>
      </c>
      <c r="N168">
        <v>3115336.8299841601</v>
      </c>
      <c r="O168">
        <v>2708913.57664982</v>
      </c>
      <c r="P168">
        <v>2605553.97459262</v>
      </c>
      <c r="Q168">
        <v>3143186.0511894799</v>
      </c>
      <c r="R168">
        <v>3114394.37594342</v>
      </c>
      <c r="S168">
        <v>3226329.5154174599</v>
      </c>
      <c r="T168">
        <v>3602823.9440898499</v>
      </c>
      <c r="U168">
        <v>3298307.0757105099</v>
      </c>
      <c r="V168">
        <v>3052148.96875931</v>
      </c>
      <c r="W168">
        <v>3149569.1241347198</v>
      </c>
      <c r="X168">
        <v>2902177.7397479499</v>
      </c>
      <c r="Y168">
        <v>3451879.8276299899</v>
      </c>
      <c r="Z168" s="28">
        <f t="shared" si="3"/>
        <v>37370621.00384929</v>
      </c>
    </row>
    <row r="169" spans="1:26" x14ac:dyDescent="0.2">
      <c r="A169" s="1">
        <v>38657</v>
      </c>
      <c r="B169">
        <v>87516.36</v>
      </c>
      <c r="C169">
        <v>25528286.550000001</v>
      </c>
      <c r="D169">
        <v>25615802.91</v>
      </c>
      <c r="E169">
        <v>25647801.536931202</v>
      </c>
      <c r="F169">
        <v>20</v>
      </c>
      <c r="G169">
        <v>2238950.7427524198</v>
      </c>
      <c r="H169">
        <v>11.6775557078773</v>
      </c>
      <c r="I169">
        <v>497670.48875351402</v>
      </c>
      <c r="J169">
        <v>0</v>
      </c>
      <c r="M169">
        <v>2011</v>
      </c>
      <c r="N169">
        <v>3447506.8513130699</v>
      </c>
      <c r="O169">
        <v>3212005.7151645599</v>
      </c>
      <c r="P169">
        <v>3737780.5372552299</v>
      </c>
      <c r="Q169">
        <v>3642437.5096353302</v>
      </c>
      <c r="R169">
        <v>3454554.5322744702</v>
      </c>
      <c r="S169">
        <v>3317490.2621634402</v>
      </c>
      <c r="T169">
        <v>3494127.6611852599</v>
      </c>
      <c r="U169">
        <v>3626007.06280838</v>
      </c>
      <c r="V169">
        <v>3263967.2284998298</v>
      </c>
      <c r="W169">
        <v>3630294.9788881601</v>
      </c>
      <c r="X169">
        <v>3553286.1078838399</v>
      </c>
      <c r="Y169">
        <v>3689976.6955738598</v>
      </c>
      <c r="Z169" s="28">
        <f t="shared" si="3"/>
        <v>42069435.142645434</v>
      </c>
    </row>
    <row r="170" spans="1:26" x14ac:dyDescent="0.2">
      <c r="A170" s="1">
        <v>38687</v>
      </c>
      <c r="B170">
        <v>-226507.03</v>
      </c>
      <c r="C170">
        <v>32639541.579999998</v>
      </c>
      <c r="D170">
        <v>32413034.550000001</v>
      </c>
      <c r="E170">
        <v>32423369.365789499</v>
      </c>
      <c r="F170">
        <v>20</v>
      </c>
      <c r="G170">
        <v>2696394.9614425902</v>
      </c>
      <c r="H170">
        <v>12.263549598765501</v>
      </c>
      <c r="I170">
        <v>644003.98172324104</v>
      </c>
      <c r="J170">
        <v>0</v>
      </c>
      <c r="M170">
        <v>2012</v>
      </c>
      <c r="N170">
        <v>3592119.1487577199</v>
      </c>
      <c r="O170">
        <v>3351673.25611699</v>
      </c>
      <c r="P170">
        <v>3639929.8586661802</v>
      </c>
      <c r="Q170">
        <v>3550978.0658413498</v>
      </c>
      <c r="R170">
        <v>3587852.4095474002</v>
      </c>
      <c r="S170">
        <v>3560354.5682585901</v>
      </c>
      <c r="T170">
        <v>3734636.3559824098</v>
      </c>
      <c r="U170">
        <v>3214115.8220626302</v>
      </c>
      <c r="V170">
        <v>3447962.3434289098</v>
      </c>
      <c r="W170">
        <v>3817609.1854235302</v>
      </c>
      <c r="X170">
        <v>4001191.4286027201</v>
      </c>
      <c r="Y170">
        <v>4125258.87710824</v>
      </c>
      <c r="Z170" s="28">
        <f t="shared" si="3"/>
        <v>43623681.319796667</v>
      </c>
    </row>
    <row r="171" spans="1:26" x14ac:dyDescent="0.2">
      <c r="A171" s="1">
        <v>38718</v>
      </c>
      <c r="B171">
        <v>155983.74</v>
      </c>
      <c r="C171">
        <v>30675591.550000001</v>
      </c>
      <c r="D171">
        <v>30831575.289999999</v>
      </c>
      <c r="E171">
        <v>30831224.276397999</v>
      </c>
      <c r="F171">
        <v>20</v>
      </c>
      <c r="G171">
        <v>2903605.4539078199</v>
      </c>
      <c r="H171">
        <v>10.8497679823449</v>
      </c>
      <c r="I171">
        <v>672221.21077313798</v>
      </c>
      <c r="J171">
        <v>0</v>
      </c>
      <c r="M171">
        <v>2013</v>
      </c>
      <c r="N171">
        <v>3871206.02352492</v>
      </c>
      <c r="O171">
        <v>3511904.4455339601</v>
      </c>
      <c r="P171">
        <v>3872581.8400188601</v>
      </c>
      <c r="Z171" s="28">
        <f t="shared" si="3"/>
        <v>11255692.30907774</v>
      </c>
    </row>
    <row r="172" spans="1:26" x14ac:dyDescent="0.2">
      <c r="A172" s="1">
        <v>38749</v>
      </c>
      <c r="B172">
        <v>90190.45</v>
      </c>
      <c r="C172">
        <v>23622011.859999999</v>
      </c>
      <c r="D172">
        <v>23712202.309999999</v>
      </c>
      <c r="E172">
        <v>23712087.817425702</v>
      </c>
      <c r="F172">
        <v>20</v>
      </c>
      <c r="G172">
        <v>2893564.0590993399</v>
      </c>
      <c r="H172">
        <v>8.4057897308014802</v>
      </c>
      <c r="I172">
        <v>610603.235967741</v>
      </c>
      <c r="J172">
        <v>0</v>
      </c>
    </row>
    <row r="173" spans="1:26" x14ac:dyDescent="0.2">
      <c r="A173" s="1">
        <v>38777</v>
      </c>
      <c r="B173">
        <v>124432.75</v>
      </c>
      <c r="C173">
        <v>22730265.489999998</v>
      </c>
      <c r="D173">
        <v>22854698.239999998</v>
      </c>
      <c r="E173">
        <v>22852036.5968321</v>
      </c>
      <c r="F173">
        <v>20</v>
      </c>
      <c r="G173">
        <v>3195937.85636565</v>
      </c>
      <c r="H173">
        <v>7.3395438824958399</v>
      </c>
      <c r="I173">
        <v>604689.54569325701</v>
      </c>
      <c r="J173">
        <v>0</v>
      </c>
    </row>
    <row r="174" spans="1:26" x14ac:dyDescent="0.2">
      <c r="A174" s="1">
        <v>38808</v>
      </c>
      <c r="B174">
        <v>149367.49</v>
      </c>
      <c r="C174">
        <v>23017979.550000001</v>
      </c>
      <c r="D174">
        <v>23167347.039999999</v>
      </c>
      <c r="E174">
        <v>23121317.4254921</v>
      </c>
      <c r="F174">
        <v>20</v>
      </c>
      <c r="G174">
        <v>3179013.8634480401</v>
      </c>
      <c r="H174">
        <v>7.5021230621338102</v>
      </c>
      <c r="I174">
        <v>728035.794324502</v>
      </c>
      <c r="J174">
        <v>0</v>
      </c>
    </row>
    <row r="175" spans="1:26" x14ac:dyDescent="0.2">
      <c r="A175" s="1">
        <v>38838</v>
      </c>
      <c r="B175">
        <v>156101.99</v>
      </c>
      <c r="C175">
        <v>23733200.27</v>
      </c>
      <c r="D175">
        <v>23889302.260000002</v>
      </c>
      <c r="E175">
        <v>23833780.426816601</v>
      </c>
      <c r="F175">
        <v>20</v>
      </c>
      <c r="G175">
        <v>3441908.5052839699</v>
      </c>
      <c r="H175">
        <v>7.1350982978932196</v>
      </c>
      <c r="I175">
        <v>724575.09073927498</v>
      </c>
      <c r="J175">
        <v>0</v>
      </c>
    </row>
    <row r="176" spans="1:26" x14ac:dyDescent="0.2">
      <c r="A176" s="1">
        <v>38869</v>
      </c>
      <c r="B176">
        <v>136750.94</v>
      </c>
      <c r="C176">
        <v>22467089.57</v>
      </c>
      <c r="D176">
        <v>22603840.510000002</v>
      </c>
      <c r="E176">
        <v>22607659.2254094</v>
      </c>
      <c r="F176">
        <v>20</v>
      </c>
      <c r="G176">
        <v>3675130.0271896902</v>
      </c>
      <c r="H176">
        <v>6.3592767441721598</v>
      </c>
      <c r="I176">
        <v>763509.68830679997</v>
      </c>
      <c r="J176">
        <v>0</v>
      </c>
    </row>
    <row r="177" spans="1:10" x14ac:dyDescent="0.2">
      <c r="A177" s="1">
        <v>38899</v>
      </c>
      <c r="B177">
        <v>114850.77</v>
      </c>
      <c r="C177">
        <v>22391557.5</v>
      </c>
      <c r="D177">
        <v>22506408.27</v>
      </c>
      <c r="E177">
        <v>22701900.371096902</v>
      </c>
      <c r="F177">
        <v>20</v>
      </c>
      <c r="G177">
        <v>3681560.89367529</v>
      </c>
      <c r="H177">
        <v>6.5124258781084103</v>
      </c>
      <c r="I177">
        <v>1273992.0647060201</v>
      </c>
      <c r="J177">
        <v>0</v>
      </c>
    </row>
    <row r="178" spans="1:10" x14ac:dyDescent="0.2">
      <c r="A178" s="1">
        <v>38930</v>
      </c>
      <c r="B178">
        <v>204855.49</v>
      </c>
      <c r="C178">
        <v>26009826.370000001</v>
      </c>
      <c r="D178">
        <v>26214681.859999999</v>
      </c>
      <c r="E178">
        <v>26215270.697675899</v>
      </c>
      <c r="F178">
        <v>20</v>
      </c>
      <c r="G178">
        <v>3612949.7915254999</v>
      </c>
      <c r="H178">
        <v>7.5948446786233399</v>
      </c>
      <c r="I178">
        <v>1224521.80062485</v>
      </c>
      <c r="J178">
        <v>0</v>
      </c>
    </row>
    <row r="179" spans="1:10" x14ac:dyDescent="0.2">
      <c r="A179" s="1">
        <v>38961</v>
      </c>
      <c r="B179">
        <v>118800.48</v>
      </c>
      <c r="C179">
        <v>20623691.57</v>
      </c>
      <c r="D179">
        <v>20742492.050000001</v>
      </c>
      <c r="E179">
        <v>20740473.123845998</v>
      </c>
      <c r="F179">
        <v>20</v>
      </c>
      <c r="G179">
        <v>3543892.0726676499</v>
      </c>
      <c r="H179">
        <v>6.1956028475518403</v>
      </c>
      <c r="I179">
        <v>1216074.6929900099</v>
      </c>
      <c r="J179">
        <v>0</v>
      </c>
    </row>
    <row r="180" spans="1:10" x14ac:dyDescent="0.2">
      <c r="A180" s="1">
        <v>38991</v>
      </c>
      <c r="B180">
        <v>104460.09</v>
      </c>
      <c r="C180">
        <v>17013325.77</v>
      </c>
      <c r="D180">
        <v>17117785.859999999</v>
      </c>
      <c r="E180">
        <v>17119815.536453102</v>
      </c>
      <c r="F180">
        <v>20</v>
      </c>
      <c r="G180">
        <v>3570670.6822408698</v>
      </c>
      <c r="H180">
        <v>5.1426564215703099</v>
      </c>
      <c r="I180">
        <v>1242916.9768856999</v>
      </c>
      <c r="J180">
        <v>0</v>
      </c>
    </row>
    <row r="181" spans="1:10" x14ac:dyDescent="0.2">
      <c r="A181" s="1">
        <v>39022</v>
      </c>
      <c r="B181">
        <v>208232.84</v>
      </c>
      <c r="C181">
        <v>24631183.649999999</v>
      </c>
      <c r="D181">
        <v>24839416.489999998</v>
      </c>
      <c r="E181">
        <v>24994014.736738801</v>
      </c>
      <c r="F181">
        <v>20</v>
      </c>
      <c r="G181">
        <v>3416427.34441827</v>
      </c>
      <c r="H181">
        <v>7.6620068184548904</v>
      </c>
      <c r="I181">
        <v>1182674.87094969</v>
      </c>
      <c r="J181">
        <v>0</v>
      </c>
    </row>
    <row r="182" spans="1:10" x14ac:dyDescent="0.2">
      <c r="A182" s="1">
        <v>39052</v>
      </c>
      <c r="B182">
        <v>220125.12</v>
      </c>
      <c r="C182">
        <v>26046014.649999999</v>
      </c>
      <c r="D182">
        <v>26266139.77</v>
      </c>
      <c r="E182">
        <v>26256114.821043398</v>
      </c>
      <c r="F182">
        <v>20</v>
      </c>
      <c r="G182">
        <v>3467063.68521418</v>
      </c>
      <c r="H182">
        <v>7.9085496130908899</v>
      </c>
      <c r="I182">
        <v>1163330.3452187099</v>
      </c>
      <c r="J182">
        <v>0</v>
      </c>
    </row>
    <row r="183" spans="1:10" x14ac:dyDescent="0.2">
      <c r="A183" s="1">
        <v>39083</v>
      </c>
      <c r="B183">
        <v>175126.47</v>
      </c>
      <c r="C183">
        <v>20785199.859999999</v>
      </c>
      <c r="D183">
        <v>20960326.329999998</v>
      </c>
      <c r="E183">
        <v>20952969.151554301</v>
      </c>
      <c r="F183">
        <v>20</v>
      </c>
      <c r="G183">
        <v>3431417.7115227999</v>
      </c>
      <c r="H183">
        <v>6.4240310248855499</v>
      </c>
      <c r="I183">
        <v>1090564.6866099499</v>
      </c>
      <c r="J183">
        <v>0</v>
      </c>
    </row>
    <row r="184" spans="1:10" x14ac:dyDescent="0.2">
      <c r="A184" s="1">
        <v>39114</v>
      </c>
      <c r="B184">
        <v>204256.42</v>
      </c>
      <c r="C184">
        <v>23829825.780000001</v>
      </c>
      <c r="D184">
        <v>24034082.199999999</v>
      </c>
      <c r="E184">
        <v>24140185.0809226</v>
      </c>
      <c r="F184">
        <v>20</v>
      </c>
      <c r="G184">
        <v>3187283.0760072102</v>
      </c>
      <c r="H184">
        <v>7.8831788170164199</v>
      </c>
      <c r="I184">
        <v>985737.34769235097</v>
      </c>
      <c r="J184">
        <v>0</v>
      </c>
    </row>
    <row r="185" spans="1:10" x14ac:dyDescent="0.2">
      <c r="A185" s="1">
        <v>39142</v>
      </c>
      <c r="B185">
        <v>190814.05</v>
      </c>
      <c r="C185">
        <v>27671613.239999998</v>
      </c>
      <c r="D185">
        <v>27862427.289999999</v>
      </c>
      <c r="E185">
        <v>27872559.029697198</v>
      </c>
      <c r="F185">
        <v>20</v>
      </c>
      <c r="G185">
        <v>3758706.9102976499</v>
      </c>
      <c r="H185">
        <v>7.6890000034891797</v>
      </c>
      <c r="I185">
        <v>1028138.41669624</v>
      </c>
      <c r="J185">
        <v>0</v>
      </c>
    </row>
    <row r="186" spans="1:10" x14ac:dyDescent="0.2">
      <c r="A186" s="1">
        <v>39173</v>
      </c>
      <c r="B186">
        <v>193241.7</v>
      </c>
      <c r="C186">
        <v>27080343.73</v>
      </c>
      <c r="D186">
        <v>27273585.43</v>
      </c>
      <c r="E186">
        <v>27258578.213248901</v>
      </c>
      <c r="F186">
        <v>20</v>
      </c>
      <c r="G186">
        <v>3532409.0062794499</v>
      </c>
      <c r="H186">
        <v>8.0191246601754695</v>
      </c>
      <c r="I186">
        <v>1068249.9588325201</v>
      </c>
      <c r="J186">
        <v>0</v>
      </c>
    </row>
    <row r="187" spans="1:10" x14ac:dyDescent="0.2">
      <c r="A187" s="1">
        <v>39203</v>
      </c>
      <c r="B187">
        <v>195575.72</v>
      </c>
      <c r="C187">
        <v>29717471.41</v>
      </c>
      <c r="D187">
        <v>29913047.129999999</v>
      </c>
      <c r="E187">
        <v>29922788.594122</v>
      </c>
      <c r="F187">
        <v>20</v>
      </c>
      <c r="G187">
        <v>3847360.6544289798</v>
      </c>
      <c r="H187">
        <v>8.0844991414320297</v>
      </c>
      <c r="I187">
        <v>1181195.31338843</v>
      </c>
      <c r="J187">
        <v>0</v>
      </c>
    </row>
    <row r="188" spans="1:10" x14ac:dyDescent="0.2">
      <c r="A188" s="1">
        <v>39234</v>
      </c>
      <c r="B188">
        <v>202715.24</v>
      </c>
      <c r="C188">
        <v>27885381.68</v>
      </c>
      <c r="D188">
        <v>28088096.920000002</v>
      </c>
      <c r="E188">
        <v>28118474.072347499</v>
      </c>
      <c r="F188">
        <v>20</v>
      </c>
      <c r="G188">
        <v>3801646.8529513599</v>
      </c>
      <c r="H188">
        <v>7.6928219033979301</v>
      </c>
      <c r="I188">
        <v>1126918.1070205499</v>
      </c>
      <c r="J188">
        <v>0</v>
      </c>
    </row>
    <row r="189" spans="1:10" x14ac:dyDescent="0.2">
      <c r="A189" s="1">
        <v>39264</v>
      </c>
      <c r="B189">
        <v>149979.32999999999</v>
      </c>
      <c r="C189">
        <v>24944893.370000001</v>
      </c>
      <c r="D189">
        <v>25094872.699999999</v>
      </c>
      <c r="E189">
        <v>24565751.659792699</v>
      </c>
      <c r="F189">
        <v>20</v>
      </c>
      <c r="G189">
        <v>3781746.6914056502</v>
      </c>
      <c r="H189">
        <v>6.7149431241858899</v>
      </c>
      <c r="I189">
        <v>828462.28307438502</v>
      </c>
      <c r="J189">
        <v>0</v>
      </c>
    </row>
    <row r="190" spans="1:10" x14ac:dyDescent="0.2">
      <c r="A190" s="1">
        <v>39295</v>
      </c>
      <c r="B190">
        <v>141149.37</v>
      </c>
      <c r="C190">
        <v>22138443.190000001</v>
      </c>
      <c r="D190">
        <v>22279592.559999999</v>
      </c>
      <c r="E190">
        <v>22272197.1524266</v>
      </c>
      <c r="F190">
        <v>20</v>
      </c>
      <c r="G190">
        <v>3496860.8815262401</v>
      </c>
      <c r="H190">
        <v>6.5871985415370302</v>
      </c>
      <c r="I190">
        <v>762319.74632090598</v>
      </c>
      <c r="J190">
        <v>0</v>
      </c>
    </row>
    <row r="191" spans="1:10" x14ac:dyDescent="0.2">
      <c r="A191" s="1">
        <v>39326</v>
      </c>
      <c r="B191">
        <v>110931.34</v>
      </c>
      <c r="C191">
        <v>20504219.420000002</v>
      </c>
      <c r="D191">
        <v>20615150.760000002</v>
      </c>
      <c r="E191">
        <v>20626483.09076</v>
      </c>
      <c r="F191">
        <v>20</v>
      </c>
      <c r="G191">
        <v>3473362.6859711502</v>
      </c>
      <c r="H191">
        <v>6.1631603739199701</v>
      </c>
      <c r="I191">
        <v>780408.17966958601</v>
      </c>
      <c r="J191">
        <v>0</v>
      </c>
    </row>
    <row r="192" spans="1:10" x14ac:dyDescent="0.2">
      <c r="A192" s="1">
        <v>39356</v>
      </c>
      <c r="B192">
        <v>142897.06</v>
      </c>
      <c r="C192">
        <v>24717855.960000001</v>
      </c>
      <c r="D192">
        <v>24860753.02</v>
      </c>
      <c r="E192">
        <v>24864150.452865999</v>
      </c>
      <c r="F192">
        <v>20</v>
      </c>
      <c r="G192">
        <v>3833954.5812043999</v>
      </c>
      <c r="H192">
        <v>6.7226645331073502</v>
      </c>
      <c r="I192">
        <v>910240.03174123797</v>
      </c>
      <c r="J192">
        <v>0</v>
      </c>
    </row>
    <row r="193" spans="1:10" x14ac:dyDescent="0.2">
      <c r="A193" s="1">
        <v>39387</v>
      </c>
      <c r="B193">
        <v>152354.49</v>
      </c>
      <c r="C193">
        <v>26231442.350000001</v>
      </c>
      <c r="D193">
        <v>26383796.84</v>
      </c>
      <c r="E193">
        <v>26388510.684780501</v>
      </c>
      <c r="F193">
        <v>20</v>
      </c>
      <c r="G193">
        <v>3398892.1835635598</v>
      </c>
      <c r="H193">
        <v>8.0136537795502907</v>
      </c>
      <c r="I193">
        <v>849034.50831752003</v>
      </c>
      <c r="J193">
        <v>0</v>
      </c>
    </row>
    <row r="194" spans="1:10" x14ac:dyDescent="0.2">
      <c r="A194" s="1">
        <v>39417</v>
      </c>
      <c r="B194">
        <v>165347.04</v>
      </c>
      <c r="C194">
        <v>28069402.93</v>
      </c>
      <c r="D194">
        <v>28234749.969999999</v>
      </c>
      <c r="E194">
        <v>29002740.465652101</v>
      </c>
      <c r="F194">
        <v>20</v>
      </c>
      <c r="G194">
        <v>3696247.7049747999</v>
      </c>
      <c r="H194">
        <v>8.0847982543294297</v>
      </c>
      <c r="I194">
        <v>880676.52709734405</v>
      </c>
      <c r="J194">
        <v>0</v>
      </c>
    </row>
    <row r="195" spans="1:10" x14ac:dyDescent="0.2">
      <c r="A195" s="1">
        <v>39448</v>
      </c>
      <c r="B195">
        <v>194423.45</v>
      </c>
      <c r="C195">
        <v>29292425.5</v>
      </c>
      <c r="D195">
        <v>29486848.949999999</v>
      </c>
      <c r="E195">
        <v>30396213.3901213</v>
      </c>
      <c r="F195">
        <v>20</v>
      </c>
      <c r="G195">
        <v>3730716.59485282</v>
      </c>
      <c r="H195">
        <v>8.3794344840818393</v>
      </c>
      <c r="I195">
        <v>865081.895124787</v>
      </c>
      <c r="J195">
        <v>0</v>
      </c>
    </row>
    <row r="196" spans="1:10" x14ac:dyDescent="0.2">
      <c r="A196" s="1">
        <v>39479</v>
      </c>
      <c r="B196">
        <v>161840.10999999999</v>
      </c>
      <c r="C196">
        <v>30207845.710000001</v>
      </c>
      <c r="D196">
        <v>30369685.82</v>
      </c>
      <c r="E196">
        <v>30331711.019090898</v>
      </c>
      <c r="F196">
        <v>20</v>
      </c>
      <c r="G196">
        <v>3481908.9951343099</v>
      </c>
      <c r="H196">
        <v>8.9245190019159697</v>
      </c>
      <c r="I196">
        <v>742651.97092738305</v>
      </c>
      <c r="J196">
        <v>0</v>
      </c>
    </row>
    <row r="197" spans="1:10" x14ac:dyDescent="0.2">
      <c r="A197" s="1">
        <v>39508</v>
      </c>
      <c r="B197">
        <v>193580.78</v>
      </c>
      <c r="C197">
        <v>35948887.140000001</v>
      </c>
      <c r="D197">
        <v>36142467.920000002</v>
      </c>
      <c r="E197">
        <v>36159656.564420797</v>
      </c>
      <c r="F197">
        <v>20</v>
      </c>
      <c r="G197">
        <v>3754457.7083301698</v>
      </c>
      <c r="H197">
        <v>9.8720761925536493</v>
      </c>
      <c r="I197">
        <v>904635.99393502204</v>
      </c>
      <c r="J197">
        <v>0</v>
      </c>
    </row>
    <row r="198" spans="1:10" x14ac:dyDescent="0.2">
      <c r="A198" s="1">
        <v>39539</v>
      </c>
      <c r="B198">
        <v>278472.51</v>
      </c>
      <c r="C198">
        <v>37207911.299999997</v>
      </c>
      <c r="D198">
        <v>37486383.810000002</v>
      </c>
      <c r="E198">
        <v>37487292.0625128</v>
      </c>
      <c r="F198">
        <v>20</v>
      </c>
      <c r="G198">
        <v>3601038.3554089</v>
      </c>
      <c r="H198">
        <v>10.6751759952034</v>
      </c>
      <c r="I198">
        <v>954426.14695503702</v>
      </c>
      <c r="J198">
        <v>0</v>
      </c>
    </row>
    <row r="199" spans="1:10" x14ac:dyDescent="0.2">
      <c r="A199" s="1">
        <v>39569</v>
      </c>
      <c r="B199">
        <v>363741.35</v>
      </c>
      <c r="C199">
        <v>50508546.520000003</v>
      </c>
      <c r="D199">
        <v>50872287.869999997</v>
      </c>
      <c r="E199">
        <v>50930039.084414601</v>
      </c>
      <c r="F199">
        <v>20</v>
      </c>
      <c r="G199">
        <v>4320099.2010811502</v>
      </c>
      <c r="H199">
        <v>11.992701605190501</v>
      </c>
      <c r="I199">
        <v>879621.53897376405</v>
      </c>
      <c r="J199">
        <v>0</v>
      </c>
    </row>
    <row r="200" spans="1:10" x14ac:dyDescent="0.2">
      <c r="A200" s="1">
        <v>39600</v>
      </c>
      <c r="B200">
        <v>393421.6</v>
      </c>
      <c r="C200">
        <v>55749983.310000002</v>
      </c>
      <c r="D200">
        <v>56143404.909999996</v>
      </c>
      <c r="E200">
        <v>37445144.416812897</v>
      </c>
      <c r="F200">
        <v>20</v>
      </c>
      <c r="G200">
        <v>4358968.2792846598</v>
      </c>
      <c r="H200">
        <v>8.7918107812123694</v>
      </c>
      <c r="I200">
        <v>878079.89596476394</v>
      </c>
      <c r="J200">
        <v>0</v>
      </c>
    </row>
    <row r="201" spans="1:10" x14ac:dyDescent="0.2">
      <c r="A201" s="1">
        <v>39630</v>
      </c>
      <c r="B201">
        <v>339546.96</v>
      </c>
      <c r="C201">
        <v>57710399.009999998</v>
      </c>
      <c r="D201">
        <v>58049945.969999999</v>
      </c>
      <c r="E201">
        <v>58048315.080166399</v>
      </c>
      <c r="F201">
        <v>20</v>
      </c>
      <c r="G201">
        <v>4639414.5826604404</v>
      </c>
      <c r="H201">
        <v>12.7504006115837</v>
      </c>
      <c r="I201">
        <v>1106079.4519779801</v>
      </c>
      <c r="J201">
        <v>0</v>
      </c>
    </row>
    <row r="202" spans="1:10" x14ac:dyDescent="0.2">
      <c r="A202" s="1">
        <v>39661</v>
      </c>
      <c r="B202">
        <v>148458.48000000001</v>
      </c>
      <c r="C202">
        <v>37978763.619999997</v>
      </c>
      <c r="D202">
        <v>38127222.100000001</v>
      </c>
      <c r="E202">
        <v>38127734.409976304</v>
      </c>
      <c r="F202">
        <v>20</v>
      </c>
      <c r="G202">
        <v>4254048.2048297198</v>
      </c>
      <c r="H202">
        <v>9.2092910267715293</v>
      </c>
      <c r="I202">
        <v>1049033.55021551</v>
      </c>
      <c r="J202">
        <v>0</v>
      </c>
    </row>
    <row r="203" spans="1:10" x14ac:dyDescent="0.2">
      <c r="A203" s="1">
        <v>39692</v>
      </c>
      <c r="B203">
        <v>113303.51</v>
      </c>
      <c r="C203">
        <v>13482057.140000001</v>
      </c>
      <c r="D203">
        <v>13595360.65</v>
      </c>
      <c r="E203">
        <v>13456449.658488501</v>
      </c>
      <c r="F203">
        <v>20</v>
      </c>
      <c r="G203">
        <v>1642121.1776660201</v>
      </c>
      <c r="H203">
        <v>8.4602056970426691</v>
      </c>
      <c r="I203">
        <v>436233.28403592098</v>
      </c>
      <c r="J203">
        <v>0</v>
      </c>
    </row>
    <row r="204" spans="1:10" x14ac:dyDescent="0.2">
      <c r="A204" s="1">
        <v>39722</v>
      </c>
      <c r="B204">
        <v>226040.71</v>
      </c>
      <c r="C204">
        <v>24315782.670000002</v>
      </c>
      <c r="D204">
        <v>24541823.379999999</v>
      </c>
      <c r="E204">
        <v>24516246.8864257</v>
      </c>
      <c r="F204">
        <v>20</v>
      </c>
      <c r="G204">
        <v>3450697.9705383801</v>
      </c>
      <c r="H204">
        <v>7.37356156010111</v>
      </c>
      <c r="I204">
        <v>927687.02465500101</v>
      </c>
      <c r="J204">
        <v>0</v>
      </c>
    </row>
    <row r="205" spans="1:10" x14ac:dyDescent="0.2">
      <c r="A205" s="1">
        <v>39753</v>
      </c>
      <c r="B205">
        <v>253728.78</v>
      </c>
      <c r="C205">
        <v>25399464.870000001</v>
      </c>
      <c r="D205">
        <v>25653193.649999999</v>
      </c>
      <c r="E205">
        <v>25735619.900881</v>
      </c>
      <c r="F205">
        <v>20</v>
      </c>
      <c r="G205">
        <v>3823545.4159350898</v>
      </c>
      <c r="H205">
        <v>6.9644581670334302</v>
      </c>
      <c r="I205">
        <v>893302.19815142802</v>
      </c>
      <c r="J205">
        <v>0</v>
      </c>
    </row>
    <row r="206" spans="1:10" x14ac:dyDescent="0.2">
      <c r="A206" s="1">
        <v>39783</v>
      </c>
      <c r="B206">
        <v>236172.11</v>
      </c>
      <c r="C206">
        <v>19731165.34</v>
      </c>
      <c r="D206">
        <v>19967337.449999999</v>
      </c>
      <c r="E206">
        <v>19982437.0653922</v>
      </c>
      <c r="F206">
        <v>20</v>
      </c>
      <c r="G206">
        <v>3184282.9857755699</v>
      </c>
      <c r="H206">
        <v>6.5227008177813603</v>
      </c>
      <c r="I206">
        <v>787688.16997339705</v>
      </c>
      <c r="J206">
        <v>0</v>
      </c>
    </row>
    <row r="207" spans="1:10" x14ac:dyDescent="0.2">
      <c r="A207" s="1">
        <v>39814</v>
      </c>
      <c r="B207">
        <v>183694.42</v>
      </c>
      <c r="C207">
        <v>19149213.550000001</v>
      </c>
      <c r="D207">
        <v>19332907.969999999</v>
      </c>
      <c r="E207">
        <v>19305246.322634298</v>
      </c>
      <c r="F207">
        <v>20</v>
      </c>
      <c r="G207">
        <v>3438444.2367176502</v>
      </c>
      <c r="H207">
        <v>5.8785089938159301</v>
      </c>
      <c r="I207">
        <v>907679.04764496605</v>
      </c>
      <c r="J207">
        <v>0</v>
      </c>
    </row>
    <row r="208" spans="1:10" x14ac:dyDescent="0.2">
      <c r="A208" s="1">
        <v>39845</v>
      </c>
      <c r="B208">
        <v>140762.69</v>
      </c>
      <c r="C208">
        <v>14610177.300000001</v>
      </c>
      <c r="D208">
        <v>14750939.99</v>
      </c>
      <c r="E208">
        <v>14961793.710594</v>
      </c>
      <c r="F208">
        <v>20</v>
      </c>
      <c r="G208">
        <v>3579269.6434981502</v>
      </c>
      <c r="H208">
        <v>4.4245692565385202</v>
      </c>
      <c r="I208">
        <v>874932.71488943906</v>
      </c>
      <c r="J208">
        <v>0</v>
      </c>
    </row>
    <row r="209" spans="1:10" x14ac:dyDescent="0.2">
      <c r="A209" s="1">
        <v>39873</v>
      </c>
      <c r="B209">
        <v>172483.23</v>
      </c>
      <c r="C209">
        <v>13519293.109999999</v>
      </c>
      <c r="D209">
        <v>13691776.34</v>
      </c>
      <c r="E209">
        <v>14066299.8028457</v>
      </c>
      <c r="F209">
        <v>20</v>
      </c>
      <c r="G209">
        <v>3520944.6226184801</v>
      </c>
      <c r="H209">
        <v>4.2510659354241902</v>
      </c>
      <c r="I209">
        <v>901467.94288264797</v>
      </c>
      <c r="J209">
        <v>0</v>
      </c>
    </row>
    <row r="210" spans="1:10" x14ac:dyDescent="0.2">
      <c r="A210" s="1">
        <v>39904</v>
      </c>
      <c r="B210">
        <v>113671.79</v>
      </c>
      <c r="C210">
        <v>12040901.01</v>
      </c>
      <c r="D210">
        <v>12154572.800000001</v>
      </c>
      <c r="E210">
        <v>12396159.120420899</v>
      </c>
      <c r="F210">
        <v>20</v>
      </c>
      <c r="G210">
        <v>3511916.9513164898</v>
      </c>
      <c r="H210">
        <v>3.7911277477894401</v>
      </c>
      <c r="I210">
        <v>917966.68164707499</v>
      </c>
      <c r="J210">
        <v>0</v>
      </c>
    </row>
    <row r="211" spans="1:10" x14ac:dyDescent="0.2">
      <c r="A211" s="1">
        <v>39934</v>
      </c>
      <c r="B211">
        <v>124280.8</v>
      </c>
      <c r="C211">
        <v>12922748.310000001</v>
      </c>
      <c r="D211">
        <v>13047029.109999999</v>
      </c>
      <c r="E211">
        <v>13201330.4429045</v>
      </c>
      <c r="F211">
        <v>20</v>
      </c>
      <c r="G211">
        <v>3769963.5557009</v>
      </c>
      <c r="H211">
        <v>3.7301108514953101</v>
      </c>
      <c r="I211">
        <v>861051.52595723001</v>
      </c>
      <c r="J211">
        <v>0</v>
      </c>
    </row>
    <row r="212" spans="1:10" x14ac:dyDescent="0.2">
      <c r="A212" s="1">
        <v>39965</v>
      </c>
      <c r="B212">
        <v>119206.2</v>
      </c>
      <c r="C212">
        <v>12222747.59</v>
      </c>
      <c r="D212">
        <v>12341953.789999999</v>
      </c>
      <c r="E212">
        <v>12452625.2150946</v>
      </c>
      <c r="F212">
        <v>20</v>
      </c>
      <c r="G212">
        <v>3351008.7082273802</v>
      </c>
      <c r="H212">
        <v>3.9686409992924299</v>
      </c>
      <c r="I212">
        <v>846325.33336250705</v>
      </c>
      <c r="J212">
        <v>0</v>
      </c>
    </row>
    <row r="213" spans="1:10" x14ac:dyDescent="0.2">
      <c r="A213" s="1">
        <v>39995</v>
      </c>
      <c r="B213">
        <v>83050.92</v>
      </c>
      <c r="C213">
        <v>11691626.25</v>
      </c>
      <c r="D213">
        <v>11774677.17</v>
      </c>
      <c r="E213">
        <v>11763289.3089677</v>
      </c>
      <c r="F213">
        <v>20</v>
      </c>
      <c r="G213">
        <v>4357713.6781390402</v>
      </c>
      <c r="H213">
        <v>2.9160507337914301</v>
      </c>
      <c r="I213">
        <v>944024.85982260702</v>
      </c>
      <c r="J213">
        <v>0</v>
      </c>
    </row>
    <row r="214" spans="1:10" x14ac:dyDescent="0.2">
      <c r="A214" s="1">
        <v>40026</v>
      </c>
      <c r="B214">
        <v>76460</v>
      </c>
      <c r="C214">
        <v>10569459.74</v>
      </c>
      <c r="D214">
        <v>10645919.74</v>
      </c>
      <c r="E214">
        <v>10647638.799040001</v>
      </c>
      <c r="F214">
        <v>20</v>
      </c>
      <c r="G214">
        <v>3418958.5700597102</v>
      </c>
      <c r="H214">
        <v>3.3955239535511899</v>
      </c>
      <c r="I214">
        <v>961516.92179683899</v>
      </c>
      <c r="J214">
        <v>0</v>
      </c>
    </row>
    <row r="215" spans="1:10" x14ac:dyDescent="0.2">
      <c r="A215" s="1">
        <v>40057</v>
      </c>
      <c r="B215">
        <v>94521.03</v>
      </c>
      <c r="C215">
        <v>8667917.9199999999</v>
      </c>
      <c r="D215">
        <v>8762438.9499999993</v>
      </c>
      <c r="E215">
        <v>8789703.6995650604</v>
      </c>
      <c r="F215">
        <v>20</v>
      </c>
      <c r="G215">
        <v>3143287.55374848</v>
      </c>
      <c r="H215">
        <v>3.07124286755259</v>
      </c>
      <c r="I215">
        <v>864095.78055181203</v>
      </c>
      <c r="J215">
        <v>0</v>
      </c>
    </row>
    <row r="216" spans="1:10" x14ac:dyDescent="0.2">
      <c r="A216" s="1">
        <v>40087</v>
      </c>
      <c r="B216">
        <v>180469.17</v>
      </c>
      <c r="C216">
        <v>12278825.890000001</v>
      </c>
      <c r="D216">
        <v>12459295.060000001</v>
      </c>
      <c r="E216">
        <v>12460804.2541238</v>
      </c>
      <c r="F216">
        <v>20</v>
      </c>
      <c r="G216">
        <v>3296087.82257229</v>
      </c>
      <c r="H216">
        <v>4.0386588974423896</v>
      </c>
      <c r="I216">
        <v>850970.15725922503</v>
      </c>
      <c r="J216">
        <v>0</v>
      </c>
    </row>
    <row r="217" spans="1:10" x14ac:dyDescent="0.2">
      <c r="A217" s="1">
        <v>40118</v>
      </c>
      <c r="B217">
        <v>145712.70000000001</v>
      </c>
      <c r="C217">
        <v>11558513.76</v>
      </c>
      <c r="D217">
        <v>11704226.460000001</v>
      </c>
      <c r="E217">
        <v>11691242.0141125</v>
      </c>
      <c r="F217">
        <v>20</v>
      </c>
      <c r="G217">
        <v>3062273.5011873702</v>
      </c>
      <c r="H217">
        <v>4.2034590121698701</v>
      </c>
      <c r="I217">
        <v>1180899.1321824701</v>
      </c>
      <c r="J217">
        <v>0</v>
      </c>
    </row>
    <row r="218" spans="1:10" x14ac:dyDescent="0.2">
      <c r="A218" s="1">
        <v>40148</v>
      </c>
      <c r="B218">
        <v>196593.85</v>
      </c>
      <c r="C218">
        <v>15052204.65</v>
      </c>
      <c r="D218">
        <v>15248798.5</v>
      </c>
      <c r="E218">
        <v>15351530.4850855</v>
      </c>
      <c r="F218">
        <v>20</v>
      </c>
      <c r="G218">
        <v>3246835.2152069202</v>
      </c>
      <c r="H218">
        <v>4.9788914572069496</v>
      </c>
      <c r="I218">
        <v>814109.63086690905</v>
      </c>
      <c r="J218">
        <v>0</v>
      </c>
    </row>
    <row r="219" spans="1:10" x14ac:dyDescent="0.2">
      <c r="A219" s="1">
        <v>40179</v>
      </c>
      <c r="B219">
        <v>273230.90000000002</v>
      </c>
      <c r="C219">
        <v>17143281.390000001</v>
      </c>
      <c r="D219">
        <v>17416512.289999999</v>
      </c>
      <c r="E219">
        <v>17419792.5905305</v>
      </c>
      <c r="F219">
        <v>20</v>
      </c>
      <c r="G219">
        <v>3115336.8299841601</v>
      </c>
      <c r="H219">
        <v>5.83790997063433</v>
      </c>
      <c r="I219">
        <v>767263.351118322</v>
      </c>
      <c r="J219">
        <v>0</v>
      </c>
    </row>
    <row r="220" spans="1:10" x14ac:dyDescent="0.2">
      <c r="A220" s="1">
        <v>40210</v>
      </c>
      <c r="B220">
        <v>206461.86</v>
      </c>
      <c r="C220">
        <v>14239123.720000001</v>
      </c>
      <c r="D220">
        <v>14445585.58</v>
      </c>
      <c r="E220">
        <v>14108664.584362799</v>
      </c>
      <c r="F220">
        <v>20</v>
      </c>
      <c r="G220">
        <v>2708913.57664982</v>
      </c>
      <c r="H220">
        <v>5.4674400199255198</v>
      </c>
      <c r="I220">
        <v>702157.91513196297</v>
      </c>
      <c r="J220">
        <v>0</v>
      </c>
    </row>
    <row r="221" spans="1:10" x14ac:dyDescent="0.2">
      <c r="A221" s="1">
        <v>40238</v>
      </c>
      <c r="B221">
        <v>166886.73000000001</v>
      </c>
      <c r="C221">
        <v>11513927.68</v>
      </c>
      <c r="D221">
        <v>11680814.41</v>
      </c>
      <c r="E221">
        <v>11867468.156203</v>
      </c>
      <c r="F221">
        <v>20</v>
      </c>
      <c r="G221">
        <v>2605553.97459262</v>
      </c>
      <c r="H221">
        <v>4.7999410989316997</v>
      </c>
      <c r="I221">
        <v>639037.45192888496</v>
      </c>
      <c r="J221">
        <v>0</v>
      </c>
    </row>
    <row r="222" spans="1:10" x14ac:dyDescent="0.2">
      <c r="A222" s="1">
        <v>40269</v>
      </c>
      <c r="B222">
        <v>172404.56</v>
      </c>
      <c r="C222">
        <v>12055134.82</v>
      </c>
      <c r="D222">
        <v>12227539.380000001</v>
      </c>
      <c r="E222">
        <v>12293458.4869067</v>
      </c>
      <c r="F222">
        <v>20</v>
      </c>
      <c r="G222">
        <v>3143186.0511894799</v>
      </c>
      <c r="H222">
        <v>4.1737179744177801</v>
      </c>
      <c r="I222">
        <v>825313.631882063</v>
      </c>
      <c r="J222">
        <v>0</v>
      </c>
    </row>
    <row r="223" spans="1:10" x14ac:dyDescent="0.2">
      <c r="A223" s="1">
        <v>40299</v>
      </c>
      <c r="B223">
        <v>223326.07</v>
      </c>
      <c r="C223">
        <v>12720086.73</v>
      </c>
      <c r="D223">
        <v>12943412.800000001</v>
      </c>
      <c r="E223">
        <v>11741152.7839253</v>
      </c>
      <c r="F223">
        <v>20</v>
      </c>
      <c r="G223">
        <v>3114394.37594342</v>
      </c>
      <c r="H223">
        <v>4.0254693617417701</v>
      </c>
      <c r="I223">
        <v>795746.35681573395</v>
      </c>
      <c r="J223">
        <v>0</v>
      </c>
    </row>
    <row r="224" spans="1:10" x14ac:dyDescent="0.2">
      <c r="A224" s="1">
        <v>40330</v>
      </c>
      <c r="B224">
        <v>276633.18</v>
      </c>
      <c r="C224">
        <v>14494968.49</v>
      </c>
      <c r="D224">
        <v>14771601.67</v>
      </c>
      <c r="E224">
        <v>14771375.213986199</v>
      </c>
      <c r="F224">
        <v>20</v>
      </c>
      <c r="G224">
        <v>3226329.5154174599</v>
      </c>
      <c r="H224">
        <v>4.8311084773453796</v>
      </c>
      <c r="I224">
        <v>815372.65865671902</v>
      </c>
      <c r="J224">
        <v>0</v>
      </c>
    </row>
    <row r="225" spans="1:10" x14ac:dyDescent="0.2">
      <c r="A225" s="1">
        <v>40360</v>
      </c>
      <c r="B225">
        <v>334305.28000000003</v>
      </c>
      <c r="C225">
        <v>15668835.08</v>
      </c>
      <c r="D225">
        <v>16003140.359999999</v>
      </c>
      <c r="E225">
        <v>16999482.2365826</v>
      </c>
      <c r="F225">
        <v>20</v>
      </c>
      <c r="G225">
        <v>3602823.9440898499</v>
      </c>
      <c r="H225">
        <v>4.8505029399513404</v>
      </c>
      <c r="I225">
        <v>476025.896352301</v>
      </c>
      <c r="J225">
        <v>0</v>
      </c>
    </row>
    <row r="226" spans="1:10" x14ac:dyDescent="0.2">
      <c r="A226" s="1">
        <v>40391</v>
      </c>
      <c r="B226">
        <v>322278.7</v>
      </c>
      <c r="C226">
        <v>14594578.41</v>
      </c>
      <c r="D226">
        <v>14916857.109999999</v>
      </c>
      <c r="E226">
        <v>14906304.9589602</v>
      </c>
      <c r="F226">
        <v>20</v>
      </c>
      <c r="G226">
        <v>3298307.0757105099</v>
      </c>
      <c r="H226">
        <v>4.6307064230171502</v>
      </c>
      <c r="I226">
        <v>367186.80161534197</v>
      </c>
      <c r="J226">
        <v>0</v>
      </c>
    </row>
    <row r="227" spans="1:10" x14ac:dyDescent="0.2">
      <c r="A227" s="1">
        <v>40422</v>
      </c>
      <c r="B227">
        <v>147924.39000000001</v>
      </c>
      <c r="C227">
        <v>11592879.550000001</v>
      </c>
      <c r="D227">
        <v>11740803.939999999</v>
      </c>
      <c r="E227">
        <v>11948689.887365</v>
      </c>
      <c r="F227">
        <v>20</v>
      </c>
      <c r="G227">
        <v>3052148.96875931</v>
      </c>
      <c r="H227">
        <v>4.0401796488190902</v>
      </c>
      <c r="I227">
        <v>382540.26138056401</v>
      </c>
      <c r="J227">
        <v>0</v>
      </c>
    </row>
    <row r="228" spans="1:10" x14ac:dyDescent="0.2">
      <c r="A228" s="1">
        <v>40452</v>
      </c>
      <c r="B228">
        <v>244281.13</v>
      </c>
      <c r="C228">
        <v>11234565.74</v>
      </c>
      <c r="D228">
        <v>11478846.869999999</v>
      </c>
      <c r="E228">
        <v>11489646.823222101</v>
      </c>
      <c r="F228">
        <v>20</v>
      </c>
      <c r="G228">
        <v>3149569.1241347198</v>
      </c>
      <c r="H228">
        <v>3.77828133929756</v>
      </c>
      <c r="I228">
        <v>410311.425323884</v>
      </c>
      <c r="J228">
        <v>0</v>
      </c>
    </row>
    <row r="229" spans="1:10" x14ac:dyDescent="0.2">
      <c r="A229" s="1">
        <v>40483</v>
      </c>
      <c r="B229">
        <v>267048.27</v>
      </c>
      <c r="C229">
        <v>10045354.67</v>
      </c>
      <c r="D229">
        <v>10312402.939999999</v>
      </c>
      <c r="E229">
        <v>8787933.6562234592</v>
      </c>
      <c r="F229">
        <v>20</v>
      </c>
      <c r="G229">
        <v>2902177.7397479499</v>
      </c>
      <c r="H229">
        <v>3.1551580500762499</v>
      </c>
      <c r="I229">
        <v>368895.80209438503</v>
      </c>
      <c r="J229">
        <v>0</v>
      </c>
    </row>
    <row r="230" spans="1:10" x14ac:dyDescent="0.2">
      <c r="A230" s="1">
        <v>40513</v>
      </c>
      <c r="B230">
        <v>337228.86</v>
      </c>
      <c r="C230">
        <v>14660674.34</v>
      </c>
      <c r="D230">
        <v>14997903.199999999</v>
      </c>
      <c r="E230">
        <v>14958482.992469801</v>
      </c>
      <c r="F230">
        <v>20</v>
      </c>
      <c r="G230">
        <v>3451879.8276299899</v>
      </c>
      <c r="H230">
        <v>4.460490945169</v>
      </c>
      <c r="I230">
        <v>438595.72248530801</v>
      </c>
      <c r="J230">
        <v>0</v>
      </c>
    </row>
    <row r="231" spans="1:10" x14ac:dyDescent="0.2">
      <c r="A231" s="1">
        <v>40544</v>
      </c>
      <c r="B231">
        <v>315710.56</v>
      </c>
      <c r="C231">
        <v>15261554.470000001</v>
      </c>
      <c r="D231">
        <v>15577265.029999999</v>
      </c>
      <c r="E231">
        <v>15577381.519140599</v>
      </c>
      <c r="F231">
        <v>20</v>
      </c>
      <c r="G231">
        <v>3447506.8513130699</v>
      </c>
      <c r="H231">
        <v>4.6384219572132102</v>
      </c>
      <c r="I231">
        <v>413609.957632837</v>
      </c>
      <c r="J231">
        <v>0</v>
      </c>
    </row>
    <row r="232" spans="1:10" x14ac:dyDescent="0.2">
      <c r="A232" s="1">
        <v>40575</v>
      </c>
      <c r="B232">
        <v>247141.14</v>
      </c>
      <c r="C232">
        <v>13369112.08</v>
      </c>
      <c r="D232">
        <v>13616253.220000001</v>
      </c>
      <c r="E232">
        <v>13625134.5613034</v>
      </c>
      <c r="F232">
        <v>20</v>
      </c>
      <c r="G232">
        <v>3212005.7151645599</v>
      </c>
      <c r="H232">
        <v>4.3563575977888798</v>
      </c>
      <c r="I232">
        <v>367510.94009500399</v>
      </c>
      <c r="J232">
        <v>0</v>
      </c>
    </row>
    <row r="233" spans="1:10" x14ac:dyDescent="0.2">
      <c r="A233" s="1">
        <v>40603</v>
      </c>
      <c r="B233">
        <v>197553.46</v>
      </c>
      <c r="C233">
        <v>14808699.77</v>
      </c>
      <c r="D233">
        <v>15006253.23</v>
      </c>
      <c r="E233">
        <v>15048834.927592101</v>
      </c>
      <c r="F233">
        <v>20</v>
      </c>
      <c r="G233">
        <v>3737780.5372552299</v>
      </c>
      <c r="H233">
        <v>4.14242972735968</v>
      </c>
      <c r="I233">
        <v>434658.28428039601</v>
      </c>
      <c r="J233">
        <v>0</v>
      </c>
    </row>
    <row r="234" spans="1:10" x14ac:dyDescent="0.2">
      <c r="A234" s="1">
        <v>40634</v>
      </c>
      <c r="B234">
        <v>197559.32</v>
      </c>
      <c r="C234">
        <v>15455496.34</v>
      </c>
      <c r="D234">
        <v>15653055.66</v>
      </c>
      <c r="E234">
        <v>15752264.3306849</v>
      </c>
      <c r="F234">
        <v>20</v>
      </c>
      <c r="G234">
        <v>3642437.5096353302</v>
      </c>
      <c r="H234">
        <v>4.4404741111310404</v>
      </c>
      <c r="I234">
        <v>421885.13226333901</v>
      </c>
      <c r="J234">
        <v>0</v>
      </c>
    </row>
    <row r="235" spans="1:10" x14ac:dyDescent="0.2">
      <c r="A235" s="1">
        <v>40664</v>
      </c>
      <c r="B235">
        <v>272642.78999999998</v>
      </c>
      <c r="C235">
        <v>14809577.43</v>
      </c>
      <c r="D235">
        <v>15082220.220000001</v>
      </c>
      <c r="E235">
        <v>15252681.879032999</v>
      </c>
      <c r="F235">
        <v>20</v>
      </c>
      <c r="G235">
        <v>3454554.5322744702</v>
      </c>
      <c r="H235">
        <v>4.5414304574180804</v>
      </c>
      <c r="I235">
        <v>435937.290649876</v>
      </c>
      <c r="J235">
        <v>0</v>
      </c>
    </row>
    <row r="236" spans="1:10" x14ac:dyDescent="0.2">
      <c r="A236" s="1">
        <v>40695</v>
      </c>
      <c r="B236">
        <v>295021.52</v>
      </c>
      <c r="C236">
        <v>14864852.560000001</v>
      </c>
      <c r="D236">
        <v>15159874.08</v>
      </c>
      <c r="E236">
        <v>15201012.788931699</v>
      </c>
      <c r="F236">
        <v>20</v>
      </c>
      <c r="G236">
        <v>3317490.2621634402</v>
      </c>
      <c r="H236">
        <v>4.7073342416939097</v>
      </c>
      <c r="I236">
        <v>415522.718636306</v>
      </c>
      <c r="J236">
        <v>0</v>
      </c>
    </row>
    <row r="237" spans="1:10" x14ac:dyDescent="0.2">
      <c r="A237" s="1">
        <v>40725</v>
      </c>
      <c r="B237">
        <v>303388.25</v>
      </c>
      <c r="C237">
        <v>15393896.82</v>
      </c>
      <c r="D237">
        <v>15697285.07</v>
      </c>
      <c r="E237">
        <v>15730166.0241374</v>
      </c>
      <c r="F237">
        <v>20</v>
      </c>
      <c r="G237">
        <v>3494127.6611852599</v>
      </c>
      <c r="H237">
        <v>4.6254999190596697</v>
      </c>
      <c r="I237">
        <v>431921.18985917303</v>
      </c>
      <c r="J237">
        <v>0</v>
      </c>
    </row>
    <row r="238" spans="1:10" x14ac:dyDescent="0.2">
      <c r="A238" s="1">
        <v>40756</v>
      </c>
      <c r="B238">
        <v>343125.68</v>
      </c>
      <c r="C238">
        <v>15148973.4</v>
      </c>
      <c r="D238">
        <v>15492099.08</v>
      </c>
      <c r="E238">
        <v>15768077.202243701</v>
      </c>
      <c r="F238">
        <v>20</v>
      </c>
      <c r="G238">
        <v>3626007.06280838</v>
      </c>
      <c r="H238">
        <v>4.4675441313696904</v>
      </c>
      <c r="I238">
        <v>431269.37151099101</v>
      </c>
      <c r="J238">
        <v>0</v>
      </c>
    </row>
    <row r="239" spans="1:10" x14ac:dyDescent="0.2">
      <c r="A239" s="1">
        <v>40787</v>
      </c>
      <c r="B239">
        <v>474660.13</v>
      </c>
      <c r="C239">
        <v>12637467.68</v>
      </c>
      <c r="D239">
        <v>13112127.810000001</v>
      </c>
      <c r="E239">
        <v>13112390.898990899</v>
      </c>
      <c r="F239">
        <v>20</v>
      </c>
      <c r="G239">
        <v>3263967.2284998298</v>
      </c>
      <c r="H239">
        <v>4.1524505199853001</v>
      </c>
      <c r="I239">
        <v>441071.51620815502</v>
      </c>
      <c r="J239">
        <v>0</v>
      </c>
    </row>
    <row r="240" spans="1:10" x14ac:dyDescent="0.2">
      <c r="A240" s="1">
        <v>40817</v>
      </c>
      <c r="B240">
        <v>346403.64</v>
      </c>
      <c r="C240">
        <v>13000545.800000001</v>
      </c>
      <c r="D240">
        <v>13346949.439999999</v>
      </c>
      <c r="E240">
        <v>13173661.1806968</v>
      </c>
      <c r="F240">
        <v>20</v>
      </c>
      <c r="G240">
        <v>3630294.9788881601</v>
      </c>
      <c r="H240">
        <v>3.7571417259920801</v>
      </c>
      <c r="I240">
        <v>465871.562143363</v>
      </c>
      <c r="J240">
        <v>0</v>
      </c>
    </row>
    <row r="241" spans="1:10" x14ac:dyDescent="0.2">
      <c r="A241" s="1">
        <v>40848</v>
      </c>
      <c r="B241">
        <v>281160.37</v>
      </c>
      <c r="C241">
        <v>11605829.279999999</v>
      </c>
      <c r="D241">
        <v>11886989.65</v>
      </c>
      <c r="E241">
        <v>11909812.2712251</v>
      </c>
      <c r="F241">
        <v>20</v>
      </c>
      <c r="G241">
        <v>3553286.1078838399</v>
      </c>
      <c r="H241">
        <v>3.4795800788530502</v>
      </c>
      <c r="I241">
        <v>454131.28423279797</v>
      </c>
      <c r="J241">
        <v>0</v>
      </c>
    </row>
    <row r="242" spans="1:10" x14ac:dyDescent="0.2">
      <c r="A242" s="1">
        <v>40878</v>
      </c>
      <c r="B242">
        <v>148577.85</v>
      </c>
      <c r="C242">
        <v>12015032.699999999</v>
      </c>
      <c r="D242">
        <v>12163610.550000001</v>
      </c>
      <c r="E242">
        <v>12150824.242018901</v>
      </c>
      <c r="F242">
        <v>20</v>
      </c>
      <c r="G242">
        <v>3689976.6955738598</v>
      </c>
      <c r="H242">
        <v>3.4229506465900701</v>
      </c>
      <c r="I242">
        <v>479783.873997927</v>
      </c>
      <c r="J242">
        <v>0</v>
      </c>
    </row>
    <row r="243" spans="1:10" x14ac:dyDescent="0.2">
      <c r="A243" s="1">
        <v>40909</v>
      </c>
      <c r="B243">
        <v>315160.90000000002</v>
      </c>
      <c r="C243">
        <v>10033958.140000001</v>
      </c>
      <c r="D243">
        <v>10349119.039999999</v>
      </c>
      <c r="E243">
        <v>10348639.549481699</v>
      </c>
      <c r="F243">
        <v>20</v>
      </c>
      <c r="G243">
        <v>3592119.1487577199</v>
      </c>
      <c r="H243">
        <v>3.0050902338366399</v>
      </c>
      <c r="I243">
        <v>446002.62322765798</v>
      </c>
      <c r="J243">
        <v>0</v>
      </c>
    </row>
    <row r="244" spans="1:10" x14ac:dyDescent="0.2">
      <c r="A244" s="1">
        <v>40940</v>
      </c>
      <c r="B244">
        <v>268532.44</v>
      </c>
      <c r="C244">
        <v>8537750.8900000006</v>
      </c>
      <c r="D244">
        <v>8806283.3300000001</v>
      </c>
      <c r="E244">
        <v>8808543.7831417006</v>
      </c>
      <c r="F244">
        <v>20</v>
      </c>
      <c r="G244">
        <v>3351673.25611699</v>
      </c>
      <c r="H244">
        <v>2.73063020728909</v>
      </c>
      <c r="I244">
        <v>343636.45497435902</v>
      </c>
      <c r="J244">
        <v>0</v>
      </c>
    </row>
    <row r="245" spans="1:10" x14ac:dyDescent="0.2">
      <c r="A245" s="1">
        <v>40969</v>
      </c>
      <c r="B245">
        <v>231866.09</v>
      </c>
      <c r="C245">
        <v>8091572.8200000003</v>
      </c>
      <c r="D245">
        <v>8323438.9100000001</v>
      </c>
      <c r="E245">
        <v>8324316.2919525802</v>
      </c>
      <c r="F245">
        <v>20</v>
      </c>
      <c r="G245">
        <v>3639929.8586661802</v>
      </c>
      <c r="H245">
        <v>2.4123902361106899</v>
      </c>
      <c r="I245">
        <v>456614.95922151802</v>
      </c>
      <c r="J245">
        <v>0</v>
      </c>
    </row>
    <row r="246" spans="1:10" x14ac:dyDescent="0.2">
      <c r="A246" s="1">
        <v>41000</v>
      </c>
      <c r="B246">
        <v>214848.42</v>
      </c>
      <c r="C246">
        <v>6946986.7400000002</v>
      </c>
      <c r="D246">
        <v>7161835.1600000001</v>
      </c>
      <c r="E246">
        <v>7162013.7260625903</v>
      </c>
      <c r="F246">
        <v>20</v>
      </c>
      <c r="G246">
        <v>3550978.0658413498</v>
      </c>
      <c r="H246">
        <v>2.1415655914713101</v>
      </c>
      <c r="I246">
        <v>442638.71581260202</v>
      </c>
      <c r="J246">
        <v>0</v>
      </c>
    </row>
    <row r="247" spans="1:10" x14ac:dyDescent="0.2">
      <c r="A247" s="1">
        <v>41030</v>
      </c>
      <c r="B247">
        <v>216783.05</v>
      </c>
      <c r="C247">
        <v>7809382.3600000003</v>
      </c>
      <c r="D247">
        <v>8026165.4100000001</v>
      </c>
      <c r="E247">
        <v>8119009.9351111697</v>
      </c>
      <c r="F247">
        <v>20</v>
      </c>
      <c r="G247">
        <v>3587852.4095474002</v>
      </c>
      <c r="H247">
        <v>2.3856324280076899</v>
      </c>
      <c r="I247">
        <v>440287.12001067097</v>
      </c>
      <c r="J247">
        <v>0</v>
      </c>
    </row>
    <row r="248" spans="1:10" x14ac:dyDescent="0.2">
      <c r="A248" s="1">
        <v>41061</v>
      </c>
      <c r="B248">
        <v>212728.48</v>
      </c>
      <c r="C248">
        <v>8197344.7699999996</v>
      </c>
      <c r="D248">
        <v>8410073.25</v>
      </c>
      <c r="E248">
        <v>8406404.5355595909</v>
      </c>
      <c r="F248">
        <v>20</v>
      </c>
      <c r="G248">
        <v>3560354.5682585901</v>
      </c>
      <c r="H248">
        <v>2.4816632821818598</v>
      </c>
      <c r="I248">
        <v>429196.66803623002</v>
      </c>
      <c r="J248">
        <v>0</v>
      </c>
    </row>
    <row r="249" spans="1:10" x14ac:dyDescent="0.2">
      <c r="A249" s="1">
        <v>41091</v>
      </c>
      <c r="B249">
        <v>309016.28000000003</v>
      </c>
      <c r="C249">
        <v>10227707.130000001</v>
      </c>
      <c r="D249">
        <v>10536723.41</v>
      </c>
      <c r="E249">
        <v>10536416.6054313</v>
      </c>
      <c r="F249">
        <v>20</v>
      </c>
      <c r="G249">
        <v>3734636.3559824098</v>
      </c>
      <c r="H249">
        <v>2.9256362461590499</v>
      </c>
      <c r="I249">
        <v>389770.88385414501</v>
      </c>
      <c r="J249">
        <v>0</v>
      </c>
    </row>
    <row r="250" spans="1:10" x14ac:dyDescent="0.2">
      <c r="A250" s="1">
        <v>41122</v>
      </c>
      <c r="B250">
        <v>280890.62</v>
      </c>
      <c r="C250">
        <v>8981748.4900000002</v>
      </c>
      <c r="D250">
        <v>9262639.1099999994</v>
      </c>
      <c r="E250">
        <v>9263090.7871459499</v>
      </c>
      <c r="F250">
        <v>20</v>
      </c>
      <c r="G250">
        <v>3214115.8220626302</v>
      </c>
      <c r="H250">
        <v>2.9870772899965399</v>
      </c>
      <c r="I250">
        <v>337721.592355915</v>
      </c>
      <c r="J250">
        <v>0</v>
      </c>
    </row>
    <row r="251" spans="1:10" x14ac:dyDescent="0.2">
      <c r="A251" s="1">
        <v>41153</v>
      </c>
      <c r="B251">
        <v>243626.74</v>
      </c>
      <c r="C251">
        <v>8986545.6600000001</v>
      </c>
      <c r="D251">
        <v>9230172.4000000004</v>
      </c>
      <c r="E251">
        <v>9232002.9479657002</v>
      </c>
      <c r="F251">
        <v>20</v>
      </c>
      <c r="G251">
        <v>3447962.3434289098</v>
      </c>
      <c r="H251">
        <v>2.7834953346161102</v>
      </c>
      <c r="I251">
        <v>365384.148900714</v>
      </c>
      <c r="J251">
        <v>0</v>
      </c>
    </row>
    <row r="252" spans="1:10" x14ac:dyDescent="0.2">
      <c r="A252" s="1">
        <v>41183</v>
      </c>
      <c r="B252">
        <v>294150.09000000003</v>
      </c>
      <c r="C252">
        <v>11791336.800000001</v>
      </c>
      <c r="D252">
        <v>12085486.890000001</v>
      </c>
      <c r="E252">
        <v>12085760.427243801</v>
      </c>
      <c r="F252">
        <v>20</v>
      </c>
      <c r="G252">
        <v>3817609.1854235302</v>
      </c>
      <c r="H252">
        <v>3.2738475986769702</v>
      </c>
      <c r="I252">
        <v>412510.23714211298</v>
      </c>
      <c r="J252">
        <v>0</v>
      </c>
    </row>
    <row r="253" spans="1:10" x14ac:dyDescent="0.2">
      <c r="A253" s="1">
        <v>41214</v>
      </c>
      <c r="B253">
        <v>346861.14</v>
      </c>
      <c r="C253">
        <v>13148914.470000001</v>
      </c>
      <c r="D253">
        <v>13495775.609999999</v>
      </c>
      <c r="E253">
        <v>13497997.421975899</v>
      </c>
      <c r="F253">
        <v>20</v>
      </c>
      <c r="G253">
        <v>4001191.4286027201</v>
      </c>
      <c r="H253">
        <v>3.4839610474057001</v>
      </c>
      <c r="I253">
        <v>441997.65848951199</v>
      </c>
      <c r="J253">
        <v>0</v>
      </c>
    </row>
    <row r="254" spans="1:10" x14ac:dyDescent="0.2">
      <c r="A254" s="1">
        <v>41244</v>
      </c>
      <c r="B254">
        <v>351398.57</v>
      </c>
      <c r="C254">
        <v>13642795.359999999</v>
      </c>
      <c r="D254">
        <v>13994193.93</v>
      </c>
      <c r="E254">
        <v>13994190.0378474</v>
      </c>
      <c r="F254">
        <v>20</v>
      </c>
      <c r="G254">
        <v>4125258.87710824</v>
      </c>
      <c r="H254">
        <v>3.50054247540815</v>
      </c>
      <c r="I254">
        <v>446453.883524495</v>
      </c>
      <c r="J254">
        <v>0</v>
      </c>
    </row>
    <row r="255" spans="1:10" x14ac:dyDescent="0.2">
      <c r="A255" s="1">
        <v>41275</v>
      </c>
      <c r="B255">
        <v>298904.23</v>
      </c>
      <c r="C255">
        <v>11783604.26</v>
      </c>
      <c r="D255">
        <v>12082508.49</v>
      </c>
      <c r="E255">
        <v>12080991.922298601</v>
      </c>
      <c r="F255">
        <v>20</v>
      </c>
      <c r="G255">
        <v>3871206.02352492</v>
      </c>
      <c r="H255">
        <v>3.23289804063789</v>
      </c>
      <c r="I255">
        <v>434222.44606069301</v>
      </c>
      <c r="J255">
        <v>0</v>
      </c>
    </row>
    <row r="256" spans="1:10" x14ac:dyDescent="0.2">
      <c r="A256" s="1">
        <v>41306</v>
      </c>
      <c r="B256">
        <v>309859.09000000003</v>
      </c>
      <c r="C256">
        <v>10785376.699999999</v>
      </c>
      <c r="D256">
        <v>11095235.789999999</v>
      </c>
      <c r="E256">
        <v>11095132.3900476</v>
      </c>
      <c r="F256">
        <v>20</v>
      </c>
      <c r="G256">
        <v>3511904.4455339601</v>
      </c>
      <c r="H256">
        <v>3.2804032748492302</v>
      </c>
      <c r="I256">
        <v>425330.45403951302</v>
      </c>
      <c r="J256">
        <v>0</v>
      </c>
    </row>
    <row r="257" spans="1:26" x14ac:dyDescent="0.2">
      <c r="A257" s="1">
        <v>41334</v>
      </c>
      <c r="B257">
        <v>362101.44</v>
      </c>
      <c r="C257">
        <v>13568930.57</v>
      </c>
      <c r="D257">
        <v>13931032.01</v>
      </c>
      <c r="E257">
        <v>13931026.491860099</v>
      </c>
      <c r="F257">
        <v>20</v>
      </c>
      <c r="G257">
        <v>3872581.8400188601</v>
      </c>
      <c r="H257">
        <v>3.7199284809603999</v>
      </c>
      <c r="I257">
        <v>474700.989676114</v>
      </c>
      <c r="J257">
        <v>0</v>
      </c>
    </row>
    <row r="258" spans="1:26" x14ac:dyDescent="0.2">
      <c r="A258" s="1"/>
    </row>
    <row r="259" spans="1:26" x14ac:dyDescent="0.2">
      <c r="D259" s="28">
        <f>SUM(D147:D258)</f>
        <v>2211495624.6599998</v>
      </c>
      <c r="F259" s="23"/>
      <c r="G259" s="77">
        <f>SUM(G147:G258)</f>
        <v>383861653.57635319</v>
      </c>
    </row>
    <row r="260" spans="1:26" x14ac:dyDescent="0.2">
      <c r="D260" s="28">
        <f>+Z148+Z149+Z150+Z151+Z152+Z153+Z154+Z155+Z156+Z157</f>
        <v>2211495624.6599998</v>
      </c>
      <c r="G260" s="77">
        <f>+Z162+Z163+Z164+Z165+Z166+Z167+Z168+Z169+Z170+Z171</f>
        <v>383861653.57635325</v>
      </c>
    </row>
    <row r="261" spans="1:26" ht="15.75" x14ac:dyDescent="0.25">
      <c r="A261" s="40" t="s">
        <v>2</v>
      </c>
    </row>
    <row r="262" spans="1:26" x14ac:dyDescent="0.2">
      <c r="M262" s="10" t="s">
        <v>87</v>
      </c>
    </row>
    <row r="263" spans="1:26" x14ac:dyDescent="0.2">
      <c r="A263" s="14" t="s">
        <v>76</v>
      </c>
      <c r="B263" s="14" t="s">
        <v>77</v>
      </c>
      <c r="C263" s="14" t="s">
        <v>78</v>
      </c>
      <c r="D263" s="82" t="s">
        <v>7</v>
      </c>
      <c r="E263" s="14" t="s">
        <v>79</v>
      </c>
      <c r="F263" s="14" t="s">
        <v>80</v>
      </c>
      <c r="G263" s="78" t="s">
        <v>81</v>
      </c>
      <c r="H263" s="14" t="s">
        <v>82</v>
      </c>
      <c r="I263" s="14" t="s">
        <v>83</v>
      </c>
      <c r="J263" s="14" t="s">
        <v>84</v>
      </c>
    </row>
    <row r="264" spans="1:26" x14ac:dyDescent="0.2">
      <c r="A264" s="1">
        <v>37987</v>
      </c>
      <c r="B264">
        <v>2394.5300000000002</v>
      </c>
      <c r="C264">
        <v>1295243.95</v>
      </c>
      <c r="D264" s="28">
        <v>1297638.48</v>
      </c>
      <c r="E264">
        <v>1297298.39611493</v>
      </c>
      <c r="F264">
        <v>50</v>
      </c>
      <c r="G264" s="77">
        <v>202396.636995676</v>
      </c>
      <c r="H264">
        <v>6.4126850112469</v>
      </c>
      <c r="I264">
        <v>607.48427401599997</v>
      </c>
      <c r="J264">
        <v>0</v>
      </c>
      <c r="N264" s="9" t="s">
        <v>23</v>
      </c>
      <c r="O264" s="9" t="s">
        <v>24</v>
      </c>
      <c r="P264" s="9" t="s">
        <v>25</v>
      </c>
      <c r="Q264" s="9" t="s">
        <v>26</v>
      </c>
      <c r="R264" s="9" t="s">
        <v>27</v>
      </c>
      <c r="S264" s="9" t="s">
        <v>28</v>
      </c>
      <c r="T264" s="9" t="s">
        <v>29</v>
      </c>
      <c r="U264" s="9" t="s">
        <v>30</v>
      </c>
      <c r="V264" s="9" t="s">
        <v>31</v>
      </c>
      <c r="W264" s="9" t="s">
        <v>32</v>
      </c>
      <c r="X264" s="9" t="s">
        <v>33</v>
      </c>
      <c r="Y264" s="9" t="s">
        <v>34</v>
      </c>
    </row>
    <row r="265" spans="1:26" x14ac:dyDescent="0.2">
      <c r="A265" s="1">
        <v>38018</v>
      </c>
      <c r="B265">
        <v>3894.2</v>
      </c>
      <c r="C265">
        <v>1108562.83</v>
      </c>
      <c r="D265" s="28">
        <v>1112457.03</v>
      </c>
      <c r="E265">
        <v>1113346.5206490599</v>
      </c>
      <c r="F265">
        <v>50</v>
      </c>
      <c r="G265" s="77">
        <v>207869.61792387001</v>
      </c>
      <c r="H265">
        <v>5.35886647309185</v>
      </c>
      <c r="I265">
        <v>599.00561757699995</v>
      </c>
      <c r="J265">
        <v>0</v>
      </c>
      <c r="M265">
        <v>2004</v>
      </c>
      <c r="N265">
        <v>1297638.48</v>
      </c>
      <c r="O265">
        <v>1112457.03</v>
      </c>
      <c r="P265">
        <v>1124707.47</v>
      </c>
      <c r="Q265">
        <v>1123631.6100000001</v>
      </c>
      <c r="R265">
        <v>1254603.46</v>
      </c>
      <c r="S265">
        <v>1210573.1100000001</v>
      </c>
      <c r="T265">
        <v>1309700.83</v>
      </c>
      <c r="U265">
        <v>1325793.3600000001</v>
      </c>
      <c r="V265">
        <v>1130468.6499999999</v>
      </c>
      <c r="W265">
        <v>1421334.91</v>
      </c>
      <c r="X265">
        <v>1388108.66</v>
      </c>
      <c r="Y265">
        <v>1139523.23</v>
      </c>
      <c r="Z265" s="28">
        <f t="shared" ref="Z265:Z274" si="4">SUM(N265:Y265)</f>
        <v>14838540.800000001</v>
      </c>
    </row>
    <row r="266" spans="1:26" x14ac:dyDescent="0.2">
      <c r="A266" s="1">
        <v>38047</v>
      </c>
      <c r="B266">
        <v>-1364.14</v>
      </c>
      <c r="C266">
        <v>1126071.6100000001</v>
      </c>
      <c r="D266" s="28">
        <v>1124707.47</v>
      </c>
      <c r="E266">
        <v>1124611.8895984299</v>
      </c>
      <c r="F266">
        <v>50</v>
      </c>
      <c r="G266" s="77">
        <v>117553.055439106</v>
      </c>
      <c r="H266">
        <v>9.57068063821397</v>
      </c>
      <c r="I266">
        <v>450.86205550800003</v>
      </c>
      <c r="J266">
        <v>0</v>
      </c>
      <c r="M266">
        <v>2005</v>
      </c>
      <c r="N266">
        <v>987927.33</v>
      </c>
      <c r="O266">
        <v>911752.17</v>
      </c>
      <c r="P266">
        <v>1141508.8</v>
      </c>
      <c r="Q266">
        <v>1070490.58</v>
      </c>
      <c r="R266">
        <v>994797.17</v>
      </c>
      <c r="S266">
        <v>979611.51</v>
      </c>
      <c r="T266">
        <v>1057589.3600000001</v>
      </c>
      <c r="U266">
        <v>1111822.3899999999</v>
      </c>
      <c r="V266">
        <v>367970.38</v>
      </c>
      <c r="W266">
        <v>341114.27</v>
      </c>
      <c r="X266">
        <v>536586.6</v>
      </c>
      <c r="Y266">
        <v>963070.66</v>
      </c>
      <c r="Z266" s="28">
        <f t="shared" si="4"/>
        <v>10464241.219999999</v>
      </c>
    </row>
    <row r="267" spans="1:26" x14ac:dyDescent="0.2">
      <c r="A267" s="1">
        <v>38078</v>
      </c>
      <c r="B267">
        <v>89308.97</v>
      </c>
      <c r="C267">
        <v>1034322.64</v>
      </c>
      <c r="D267" s="28">
        <v>1123631.6100000001</v>
      </c>
      <c r="E267">
        <v>1124081.0682401101</v>
      </c>
      <c r="F267">
        <v>50</v>
      </c>
      <c r="G267" s="77">
        <v>187504.629687554</v>
      </c>
      <c r="H267">
        <v>5.9960214917486399</v>
      </c>
      <c r="I267">
        <v>200.72116883499999</v>
      </c>
      <c r="J267">
        <v>0</v>
      </c>
      <c r="M267">
        <v>2006</v>
      </c>
      <c r="N267">
        <v>905461.43</v>
      </c>
      <c r="O267">
        <v>726668.16</v>
      </c>
      <c r="P267">
        <v>843111.23</v>
      </c>
      <c r="Q267">
        <v>891182.97</v>
      </c>
      <c r="R267">
        <v>1056011.52</v>
      </c>
      <c r="S267">
        <v>1371316.34</v>
      </c>
      <c r="T267">
        <v>1674534.82</v>
      </c>
      <c r="U267">
        <v>1561055.42</v>
      </c>
      <c r="V267">
        <v>1359323.88</v>
      </c>
      <c r="W267">
        <v>1286966.21</v>
      </c>
      <c r="X267">
        <v>1218890.06</v>
      </c>
      <c r="Y267">
        <v>1171698.8600000001</v>
      </c>
      <c r="Z267" s="28">
        <f t="shared" si="4"/>
        <v>14066220.9</v>
      </c>
    </row>
    <row r="268" spans="1:26" x14ac:dyDescent="0.2">
      <c r="A268" s="1">
        <v>38108</v>
      </c>
      <c r="B268">
        <v>7596.17</v>
      </c>
      <c r="C268">
        <v>1247007.29</v>
      </c>
      <c r="D268" s="28">
        <v>1254603.46</v>
      </c>
      <c r="E268">
        <v>1254603.4495715301</v>
      </c>
      <c r="F268">
        <v>50</v>
      </c>
      <c r="G268" s="77">
        <v>196468.560773203</v>
      </c>
      <c r="H268">
        <v>6.3868998419537499</v>
      </c>
      <c r="I268">
        <v>221.57017971900001</v>
      </c>
      <c r="J268">
        <v>0</v>
      </c>
      <c r="M268">
        <v>2007</v>
      </c>
      <c r="N268">
        <v>1143074.33</v>
      </c>
      <c r="O268">
        <v>1197717.31</v>
      </c>
      <c r="P268">
        <v>1430511.74</v>
      </c>
      <c r="Q268">
        <v>1219678.43</v>
      </c>
      <c r="R268">
        <v>1383533.4</v>
      </c>
      <c r="S268">
        <v>1414467.14</v>
      </c>
      <c r="T268">
        <v>1498284.04</v>
      </c>
      <c r="U268">
        <v>1234923.1100000001</v>
      </c>
      <c r="V268">
        <v>1661120.16</v>
      </c>
      <c r="W268">
        <v>2031002.01</v>
      </c>
      <c r="X268">
        <v>2411930.35</v>
      </c>
      <c r="Y268">
        <v>2354820.6800000002</v>
      </c>
      <c r="Z268" s="28">
        <f t="shared" si="4"/>
        <v>18981062.699999999</v>
      </c>
    </row>
    <row r="269" spans="1:26" x14ac:dyDescent="0.2">
      <c r="A269" s="1">
        <v>38139</v>
      </c>
      <c r="B269">
        <v>5734.81</v>
      </c>
      <c r="C269">
        <v>1204838.3</v>
      </c>
      <c r="D269" s="28">
        <v>1210573.1100000001</v>
      </c>
      <c r="E269">
        <v>1198508.82964906</v>
      </c>
      <c r="F269">
        <v>50</v>
      </c>
      <c r="G269" s="77">
        <v>199993.91430075801</v>
      </c>
      <c r="H269">
        <v>5.9933712579757499</v>
      </c>
      <c r="I269">
        <v>128.94809116100001</v>
      </c>
      <c r="J269">
        <v>0</v>
      </c>
      <c r="M269">
        <v>2008</v>
      </c>
      <c r="N269">
        <v>2430454.83</v>
      </c>
      <c r="O269">
        <v>1938790.52</v>
      </c>
      <c r="P269">
        <v>2328769.7200000002</v>
      </c>
      <c r="Q269">
        <v>2808734.32</v>
      </c>
      <c r="R269">
        <v>3326555.61</v>
      </c>
      <c r="S269">
        <v>3522688.97</v>
      </c>
      <c r="T269">
        <v>6529060.5300000003</v>
      </c>
      <c r="U269">
        <v>4405816.8</v>
      </c>
      <c r="V269">
        <v>795154.97</v>
      </c>
      <c r="W269">
        <v>1702173.01</v>
      </c>
      <c r="X269">
        <v>1773050.64</v>
      </c>
      <c r="Y269">
        <v>624699.32999999996</v>
      </c>
      <c r="Z269" s="28">
        <f t="shared" si="4"/>
        <v>32185949.25</v>
      </c>
    </row>
    <row r="270" spans="1:26" x14ac:dyDescent="0.2">
      <c r="A270" s="1">
        <v>38169</v>
      </c>
      <c r="B270">
        <v>3512.42</v>
      </c>
      <c r="C270">
        <v>1306188.4099999999</v>
      </c>
      <c r="D270" s="28">
        <v>1309700.83</v>
      </c>
      <c r="E270">
        <v>1309599.46048348</v>
      </c>
      <c r="F270">
        <v>50</v>
      </c>
      <c r="G270" s="77">
        <v>163648.10220884599</v>
      </c>
      <c r="H270">
        <v>8.0048388886218298</v>
      </c>
      <c r="I270">
        <v>377.23212704700001</v>
      </c>
      <c r="J270">
        <v>0</v>
      </c>
      <c r="M270">
        <v>2009</v>
      </c>
      <c r="N270">
        <v>853528.4</v>
      </c>
      <c r="O270">
        <v>840169.76</v>
      </c>
      <c r="P270">
        <v>864216.37</v>
      </c>
      <c r="Q270">
        <v>849325.84</v>
      </c>
      <c r="R270">
        <v>1064037.4099999999</v>
      </c>
      <c r="S270">
        <v>1167907.21</v>
      </c>
      <c r="T270">
        <v>1093763.8600000001</v>
      </c>
      <c r="U270">
        <v>1530177.48</v>
      </c>
      <c r="V270">
        <v>1433915.39</v>
      </c>
      <c r="W270">
        <v>1744650.41</v>
      </c>
      <c r="X270">
        <v>1720331.25</v>
      </c>
      <c r="Y270">
        <v>1727998.35</v>
      </c>
      <c r="Z270" s="28">
        <f t="shared" si="4"/>
        <v>14890021.73</v>
      </c>
    </row>
    <row r="271" spans="1:26" x14ac:dyDescent="0.2">
      <c r="A271" s="1">
        <v>38200</v>
      </c>
      <c r="B271">
        <v>3555.15</v>
      </c>
      <c r="C271">
        <v>1322238.21</v>
      </c>
      <c r="D271" s="28">
        <v>1325793.3600000001</v>
      </c>
      <c r="E271">
        <v>1330300.1112029401</v>
      </c>
      <c r="F271">
        <v>50</v>
      </c>
      <c r="G271" s="77">
        <v>192419.05906979099</v>
      </c>
      <c r="H271">
        <v>6.9315528034888896</v>
      </c>
      <c r="I271">
        <v>3462.757136966</v>
      </c>
      <c r="J271">
        <v>0</v>
      </c>
      <c r="M271">
        <v>2010</v>
      </c>
      <c r="N271">
        <v>1750373.77</v>
      </c>
      <c r="O271">
        <v>1793724.39</v>
      </c>
      <c r="P271">
        <v>1152366.53</v>
      </c>
      <c r="Q271">
        <v>1255372.6100000001</v>
      </c>
      <c r="R271">
        <v>1838273.85</v>
      </c>
      <c r="S271">
        <v>1421331</v>
      </c>
      <c r="T271">
        <v>1883083.22</v>
      </c>
      <c r="U271">
        <v>2057697.86</v>
      </c>
      <c r="V271">
        <v>2162097.2599999998</v>
      </c>
      <c r="W271">
        <v>2821667.01</v>
      </c>
      <c r="X271">
        <v>1992824.11</v>
      </c>
      <c r="Y271">
        <v>2378814.06</v>
      </c>
      <c r="Z271" s="28">
        <f t="shared" si="4"/>
        <v>22507625.669999998</v>
      </c>
    </row>
    <row r="272" spans="1:26" x14ac:dyDescent="0.2">
      <c r="A272" s="1">
        <v>38231</v>
      </c>
      <c r="B272">
        <v>2968.99</v>
      </c>
      <c r="C272">
        <v>1127499.6599999999</v>
      </c>
      <c r="D272" s="28">
        <v>1130468.6499999999</v>
      </c>
      <c r="E272">
        <v>1130471.7363190299</v>
      </c>
      <c r="F272">
        <v>50</v>
      </c>
      <c r="G272" s="77">
        <v>169816.85131197999</v>
      </c>
      <c r="H272">
        <v>6.6605395557679996</v>
      </c>
      <c r="I272">
        <v>600.11908038499996</v>
      </c>
      <c r="J272">
        <v>0</v>
      </c>
      <c r="M272">
        <v>2011</v>
      </c>
      <c r="N272">
        <v>2434991.2799999998</v>
      </c>
      <c r="O272">
        <v>2251926.02</v>
      </c>
      <c r="P272">
        <v>2507476.66</v>
      </c>
      <c r="Q272">
        <v>2830276.48</v>
      </c>
      <c r="R272">
        <v>2824865.79</v>
      </c>
      <c r="S272">
        <v>3021841.77</v>
      </c>
      <c r="T272">
        <v>3086417.69</v>
      </c>
      <c r="U272">
        <v>3201779.05</v>
      </c>
      <c r="V272">
        <v>2623532.7200000002</v>
      </c>
      <c r="W272">
        <v>2637187.36</v>
      </c>
      <c r="X272">
        <v>2600408.15</v>
      </c>
      <c r="Y272">
        <v>2464124.46</v>
      </c>
      <c r="Z272" s="28">
        <f t="shared" si="4"/>
        <v>32484827.43</v>
      </c>
    </row>
    <row r="273" spans="1:26" x14ac:dyDescent="0.2">
      <c r="A273" s="1">
        <v>38261</v>
      </c>
      <c r="B273">
        <v>4268.4399999999996</v>
      </c>
      <c r="C273">
        <v>1417066.47</v>
      </c>
      <c r="D273" s="28">
        <v>1421334.91</v>
      </c>
      <c r="E273">
        <v>1421283.87030016</v>
      </c>
      <c r="F273">
        <v>50</v>
      </c>
      <c r="G273" s="77">
        <v>185917.285276785</v>
      </c>
      <c r="H273">
        <v>7.6476442630323103</v>
      </c>
      <c r="I273">
        <v>545.38984537900001</v>
      </c>
      <c r="J273">
        <v>0</v>
      </c>
      <c r="M273">
        <v>2012</v>
      </c>
      <c r="N273">
        <v>2511107.9500000002</v>
      </c>
      <c r="O273">
        <v>2161033.83</v>
      </c>
      <c r="P273">
        <v>2298123.5699999998</v>
      </c>
      <c r="Q273">
        <v>2339410.7999999998</v>
      </c>
      <c r="R273">
        <v>1979866.66</v>
      </c>
      <c r="S273">
        <v>1738805.93</v>
      </c>
      <c r="T273">
        <v>1707022.48</v>
      </c>
      <c r="U273">
        <v>1736341.03</v>
      </c>
      <c r="V273">
        <v>1618726.63</v>
      </c>
      <c r="W273">
        <v>1929998.98</v>
      </c>
      <c r="X273">
        <v>2283398.81</v>
      </c>
      <c r="Y273">
        <v>2527580.4700000002</v>
      </c>
      <c r="Z273" s="28">
        <f t="shared" si="4"/>
        <v>24831417.139999997</v>
      </c>
    </row>
    <row r="274" spans="1:26" x14ac:dyDescent="0.2">
      <c r="A274" s="1">
        <v>38292</v>
      </c>
      <c r="B274">
        <v>3219.79</v>
      </c>
      <c r="C274">
        <v>1384888.87</v>
      </c>
      <c r="D274" s="28">
        <v>1388108.66</v>
      </c>
      <c r="E274">
        <v>1387985.22907388</v>
      </c>
      <c r="F274">
        <v>50</v>
      </c>
      <c r="G274" s="77">
        <v>205341.987704698</v>
      </c>
      <c r="H274">
        <v>6.7617948964543304</v>
      </c>
      <c r="I274">
        <v>495.175415536</v>
      </c>
      <c r="J274">
        <v>0</v>
      </c>
      <c r="M274">
        <v>2013</v>
      </c>
      <c r="N274">
        <v>2311601.4</v>
      </c>
      <c r="O274">
        <v>2278114.71</v>
      </c>
      <c r="P274">
        <v>2157161.0499999998</v>
      </c>
      <c r="Z274" s="28">
        <f t="shared" si="4"/>
        <v>6746877.1599999992</v>
      </c>
    </row>
    <row r="275" spans="1:26" x14ac:dyDescent="0.2">
      <c r="A275" s="1">
        <v>38322</v>
      </c>
      <c r="B275">
        <v>3873.92</v>
      </c>
      <c r="C275">
        <v>1135649.31</v>
      </c>
      <c r="D275" s="28">
        <v>1139523.23</v>
      </c>
      <c r="E275">
        <v>1139523.6052123299</v>
      </c>
      <c r="F275">
        <v>50</v>
      </c>
      <c r="G275" s="77">
        <v>157007.067945307</v>
      </c>
      <c r="H275">
        <v>7.2604028532289799</v>
      </c>
      <c r="I275">
        <v>410.95887488599999</v>
      </c>
      <c r="J275">
        <v>0</v>
      </c>
    </row>
    <row r="276" spans="1:26" x14ac:dyDescent="0.2">
      <c r="A276" s="1">
        <v>38353</v>
      </c>
      <c r="B276">
        <v>3846.77</v>
      </c>
      <c r="C276">
        <v>984080.56</v>
      </c>
      <c r="D276">
        <v>987927.33</v>
      </c>
      <c r="E276">
        <v>987917.356789866</v>
      </c>
      <c r="F276">
        <v>50</v>
      </c>
      <c r="G276">
        <v>75863.331130588995</v>
      </c>
      <c r="H276">
        <v>13.0311242840259</v>
      </c>
      <c r="I276">
        <v>667.13977305399999</v>
      </c>
      <c r="J276">
        <v>0</v>
      </c>
      <c r="M276" s="10" t="s">
        <v>88</v>
      </c>
    </row>
    <row r="277" spans="1:26" x14ac:dyDescent="0.2">
      <c r="A277" s="1">
        <v>38384</v>
      </c>
      <c r="B277">
        <v>3408.5</v>
      </c>
      <c r="C277">
        <v>908343.67</v>
      </c>
      <c r="D277">
        <v>911752.17</v>
      </c>
      <c r="E277">
        <v>903140.33444760204</v>
      </c>
      <c r="F277">
        <v>50</v>
      </c>
      <c r="G277">
        <v>104452.28007650501</v>
      </c>
      <c r="H277">
        <v>8.6505911989314299</v>
      </c>
      <c r="I277">
        <v>433.64029053299998</v>
      </c>
      <c r="J277">
        <v>0</v>
      </c>
    </row>
    <row r="278" spans="1:26" x14ac:dyDescent="0.2">
      <c r="A278" s="1">
        <v>38412</v>
      </c>
      <c r="B278">
        <v>6828.65</v>
      </c>
      <c r="C278">
        <v>1134680.1499999999</v>
      </c>
      <c r="D278">
        <v>1141508.8</v>
      </c>
      <c r="E278">
        <v>1141510.9855140001</v>
      </c>
      <c r="F278">
        <v>50</v>
      </c>
      <c r="G278">
        <v>97086.912026969003</v>
      </c>
      <c r="H278">
        <v>11.7619632925835</v>
      </c>
      <c r="I278">
        <v>421.70993749199999</v>
      </c>
      <c r="J278">
        <v>0</v>
      </c>
      <c r="N278" s="9" t="s">
        <v>23</v>
      </c>
      <c r="O278" s="9" t="s">
        <v>24</v>
      </c>
      <c r="P278" s="9" t="s">
        <v>25</v>
      </c>
      <c r="Q278" s="9" t="s">
        <v>26</v>
      </c>
      <c r="R278" s="9" t="s">
        <v>27</v>
      </c>
      <c r="S278" s="9" t="s">
        <v>28</v>
      </c>
      <c r="T278" s="9" t="s">
        <v>29</v>
      </c>
      <c r="U278" s="9" t="s">
        <v>30</v>
      </c>
      <c r="V278" s="9" t="s">
        <v>31</v>
      </c>
      <c r="W278" s="9" t="s">
        <v>32</v>
      </c>
      <c r="X278" s="9" t="s">
        <v>33</v>
      </c>
      <c r="Y278" s="9" t="s">
        <v>34</v>
      </c>
    </row>
    <row r="279" spans="1:26" x14ac:dyDescent="0.2">
      <c r="A279" s="1">
        <v>38443</v>
      </c>
      <c r="B279">
        <v>3784.04</v>
      </c>
      <c r="C279">
        <v>1066706.54</v>
      </c>
      <c r="D279">
        <v>1070490.58</v>
      </c>
      <c r="E279">
        <v>1070490.7955952999</v>
      </c>
      <c r="F279">
        <v>50</v>
      </c>
      <c r="G279">
        <v>99100.186844940996</v>
      </c>
      <c r="H279">
        <v>10.8070143273744</v>
      </c>
      <c r="I279">
        <v>486.34348345699999</v>
      </c>
      <c r="J279">
        <v>0</v>
      </c>
      <c r="M279">
        <v>2004</v>
      </c>
      <c r="N279">
        <v>202396.636995676</v>
      </c>
      <c r="O279">
        <v>207869.61792387001</v>
      </c>
      <c r="P279">
        <v>117553.055439106</v>
      </c>
      <c r="Q279">
        <v>187504.629687554</v>
      </c>
      <c r="R279">
        <v>196468.560773203</v>
      </c>
      <c r="S279">
        <v>199993.91430075801</v>
      </c>
      <c r="T279">
        <v>163648.10220884599</v>
      </c>
      <c r="U279">
        <v>192419.05906979099</v>
      </c>
      <c r="V279">
        <v>169816.85131197999</v>
      </c>
      <c r="W279">
        <v>185917.285276785</v>
      </c>
      <c r="X279">
        <v>205341.987704698</v>
      </c>
      <c r="Y279">
        <v>157007.067945307</v>
      </c>
      <c r="Z279" s="28">
        <f t="shared" ref="Z279:Z288" si="5">SUM(N279:Y279)</f>
        <v>2185936.7686375738</v>
      </c>
    </row>
    <row r="280" spans="1:26" x14ac:dyDescent="0.2">
      <c r="A280" s="1">
        <v>38473</v>
      </c>
      <c r="B280">
        <v>3381.61</v>
      </c>
      <c r="C280">
        <v>991415.56</v>
      </c>
      <c r="D280">
        <v>994797.17</v>
      </c>
      <c r="E280">
        <v>994794.38144844305</v>
      </c>
      <c r="F280">
        <v>50</v>
      </c>
      <c r="G280">
        <v>101803.177701041</v>
      </c>
      <c r="H280">
        <v>9.7815125859643093</v>
      </c>
      <c r="I280">
        <v>994.68252545099995</v>
      </c>
      <c r="J280">
        <v>0</v>
      </c>
      <c r="M280">
        <v>2005</v>
      </c>
      <c r="N280">
        <v>75863.331130588995</v>
      </c>
      <c r="O280">
        <v>104452.28007650501</v>
      </c>
      <c r="P280">
        <v>97086.912026969003</v>
      </c>
      <c r="Q280">
        <v>99100.186844940996</v>
      </c>
      <c r="R280">
        <v>101803.177701041</v>
      </c>
      <c r="S280">
        <v>111646.93922349899</v>
      </c>
      <c r="T280">
        <v>97575.238948245998</v>
      </c>
      <c r="U280">
        <v>88851.285818939999</v>
      </c>
      <c r="V280">
        <v>17989.347598212</v>
      </c>
      <c r="W280">
        <v>48287.432499511</v>
      </c>
      <c r="X280">
        <v>133157.61802436001</v>
      </c>
      <c r="Y280">
        <v>124074.641150272</v>
      </c>
      <c r="Z280" s="28">
        <f t="shared" si="5"/>
        <v>1099888.3910430851</v>
      </c>
    </row>
    <row r="281" spans="1:26" x14ac:dyDescent="0.2">
      <c r="A281" s="1">
        <v>38504</v>
      </c>
      <c r="B281">
        <v>2995.03</v>
      </c>
      <c r="C281">
        <v>976616.48</v>
      </c>
      <c r="D281">
        <v>979611.51</v>
      </c>
      <c r="E281">
        <v>979611.37512908201</v>
      </c>
      <c r="F281">
        <v>50</v>
      </c>
      <c r="G281">
        <v>111646.93922349899</v>
      </c>
      <c r="H281">
        <v>8.7828734189598201</v>
      </c>
      <c r="I281">
        <v>969.55968521</v>
      </c>
      <c r="J281">
        <v>0</v>
      </c>
      <c r="M281">
        <v>2006</v>
      </c>
      <c r="N281">
        <v>93695.286434990994</v>
      </c>
      <c r="O281">
        <v>78823.152015365005</v>
      </c>
      <c r="P281">
        <v>58866.626459587002</v>
      </c>
      <c r="Q281">
        <v>59288.843747694998</v>
      </c>
      <c r="R281">
        <v>75631.316814859005</v>
      </c>
      <c r="S281">
        <v>217078.02307064901</v>
      </c>
      <c r="T281">
        <v>144437.990829683</v>
      </c>
      <c r="U281">
        <v>143698.76696647701</v>
      </c>
      <c r="V281">
        <v>127503.22203607101</v>
      </c>
      <c r="W281">
        <v>132689.848022174</v>
      </c>
      <c r="X281">
        <v>143456.290284446</v>
      </c>
      <c r="Y281">
        <v>121099.30986585699</v>
      </c>
      <c r="Z281" s="28">
        <f t="shared" si="5"/>
        <v>1396268.6765478542</v>
      </c>
    </row>
    <row r="282" spans="1:26" x14ac:dyDescent="0.2">
      <c r="A282" s="1">
        <v>38534</v>
      </c>
      <c r="B282">
        <v>3964.86</v>
      </c>
      <c r="C282">
        <v>1053624.5</v>
      </c>
      <c r="D282">
        <v>1057589.3600000001</v>
      </c>
      <c r="E282">
        <v>1057611.4483173401</v>
      </c>
      <c r="F282">
        <v>50</v>
      </c>
      <c r="G282">
        <v>97575.238948245998</v>
      </c>
      <c r="H282">
        <v>10.8403093240956</v>
      </c>
      <c r="I282">
        <v>134.324254188</v>
      </c>
      <c r="J282">
        <v>0</v>
      </c>
      <c r="M282">
        <v>2007</v>
      </c>
      <c r="N282">
        <v>139813.36079492301</v>
      </c>
      <c r="O282">
        <v>170369.65423182899</v>
      </c>
      <c r="P282">
        <v>176440.84436749801</v>
      </c>
      <c r="Q282">
        <v>133147.786806285</v>
      </c>
      <c r="R282">
        <v>104293.78608622</v>
      </c>
      <c r="S282">
        <v>92260.233787466001</v>
      </c>
      <c r="T282">
        <v>93637.140576147998</v>
      </c>
      <c r="U282">
        <v>129545.273739713</v>
      </c>
      <c r="V282">
        <v>82692.913353579002</v>
      </c>
      <c r="W282">
        <v>84879.310575566997</v>
      </c>
      <c r="X282">
        <v>92895.977199407993</v>
      </c>
      <c r="Y282">
        <v>116387.480061001</v>
      </c>
      <c r="Z282" s="28">
        <f t="shared" si="5"/>
        <v>1416363.7615796367</v>
      </c>
    </row>
    <row r="283" spans="1:26" x14ac:dyDescent="0.2">
      <c r="A283" s="1">
        <v>38565</v>
      </c>
      <c r="B283">
        <v>4042.81</v>
      </c>
      <c r="C283">
        <v>1107779.58</v>
      </c>
      <c r="D283">
        <v>1111822.3899999999</v>
      </c>
      <c r="E283">
        <v>1111804.2588180299</v>
      </c>
      <c r="F283">
        <v>50</v>
      </c>
      <c r="G283">
        <v>88851.285818939999</v>
      </c>
      <c r="H283">
        <v>12.5173991219788</v>
      </c>
      <c r="I283">
        <v>382.74827866499999</v>
      </c>
      <c r="J283">
        <v>0</v>
      </c>
      <c r="M283">
        <v>2008</v>
      </c>
      <c r="N283">
        <v>118462.27632332301</v>
      </c>
      <c r="O283">
        <v>152631.047643987</v>
      </c>
      <c r="P283">
        <v>122703.611444364</v>
      </c>
      <c r="Q283">
        <v>171906.23600682299</v>
      </c>
      <c r="R283">
        <v>143771.28887057299</v>
      </c>
      <c r="S283">
        <v>135266.896780854</v>
      </c>
      <c r="T283">
        <v>224076.335519018</v>
      </c>
      <c r="U283">
        <v>118882.836612429</v>
      </c>
      <c r="V283">
        <v>46231.033824145001</v>
      </c>
      <c r="W283">
        <v>100914.663162978</v>
      </c>
      <c r="X283">
        <v>91062.206747122997</v>
      </c>
      <c r="Y283">
        <v>56959.131228856</v>
      </c>
      <c r="Z283" s="28">
        <f t="shared" si="5"/>
        <v>1482867.564164473</v>
      </c>
    </row>
    <row r="284" spans="1:26" x14ac:dyDescent="0.2">
      <c r="A284" s="1">
        <v>38596</v>
      </c>
      <c r="B284">
        <v>3167.57</v>
      </c>
      <c r="C284">
        <v>364802.81</v>
      </c>
      <c r="D284">
        <v>367970.38</v>
      </c>
      <c r="E284">
        <v>358495.67431659403</v>
      </c>
      <c r="F284">
        <v>50</v>
      </c>
      <c r="G284">
        <v>17989.347598212</v>
      </c>
      <c r="H284">
        <v>19.929418672396402</v>
      </c>
      <c r="I284">
        <v>21.565611443000002</v>
      </c>
      <c r="J284">
        <v>0</v>
      </c>
      <c r="M284">
        <v>2009</v>
      </c>
      <c r="N284">
        <v>77028.279676791004</v>
      </c>
      <c r="O284">
        <v>45310.607915082001</v>
      </c>
      <c r="P284">
        <v>58477.520951291997</v>
      </c>
      <c r="Q284">
        <v>52432.976963521003</v>
      </c>
      <c r="R284">
        <v>57800.622627236</v>
      </c>
      <c r="S284">
        <v>46161.438474187999</v>
      </c>
      <c r="T284">
        <v>50039.621105999002</v>
      </c>
      <c r="U284">
        <v>78184.520630215993</v>
      </c>
      <c r="V284">
        <v>60907.713091705002</v>
      </c>
      <c r="W284">
        <v>64783.941437704998</v>
      </c>
      <c r="X284">
        <v>66895.268219325997</v>
      </c>
      <c r="Y284">
        <v>64618.807421789999</v>
      </c>
      <c r="Z284" s="28">
        <f t="shared" si="5"/>
        <v>722641.31851485092</v>
      </c>
    </row>
    <row r="285" spans="1:26" x14ac:dyDescent="0.2">
      <c r="A285" s="1">
        <v>38626</v>
      </c>
      <c r="B285">
        <v>3548.03</v>
      </c>
      <c r="C285">
        <v>337566.24</v>
      </c>
      <c r="D285">
        <v>341114.27</v>
      </c>
      <c r="E285">
        <v>362456.30138388003</v>
      </c>
      <c r="F285">
        <v>50</v>
      </c>
      <c r="G285">
        <v>48287.432499511</v>
      </c>
      <c r="H285">
        <v>7.5070547902370999</v>
      </c>
      <c r="I285">
        <v>40.100069824999999</v>
      </c>
      <c r="J285">
        <v>0</v>
      </c>
      <c r="M285">
        <v>2010</v>
      </c>
      <c r="N285">
        <v>54565.375146414</v>
      </c>
      <c r="O285">
        <v>342497.46237350802</v>
      </c>
      <c r="P285">
        <v>416407.72685145203</v>
      </c>
      <c r="Q285">
        <v>434736.21776868397</v>
      </c>
      <c r="R285">
        <v>472095.288062968</v>
      </c>
      <c r="S285">
        <v>410801.76616438298</v>
      </c>
      <c r="T285">
        <v>438484.162941641</v>
      </c>
      <c r="U285">
        <v>429173.00893542299</v>
      </c>
      <c r="V285">
        <v>437170.552470861</v>
      </c>
      <c r="W285">
        <v>350907.655030764</v>
      </c>
      <c r="X285">
        <v>443347.406758264</v>
      </c>
      <c r="Y285">
        <v>553693.74516772397</v>
      </c>
      <c r="Z285" s="28">
        <f t="shared" si="5"/>
        <v>4783880.3676720867</v>
      </c>
    </row>
    <row r="286" spans="1:26" x14ac:dyDescent="0.2">
      <c r="A286" s="1">
        <v>38657</v>
      </c>
      <c r="B286">
        <v>4394.83</v>
      </c>
      <c r="C286">
        <v>532191.77</v>
      </c>
      <c r="D286">
        <v>536586.6</v>
      </c>
      <c r="E286">
        <v>533785.21749913902</v>
      </c>
      <c r="F286">
        <v>50</v>
      </c>
      <c r="G286">
        <v>133157.61802436001</v>
      </c>
      <c r="H286">
        <v>4.0092254630658601</v>
      </c>
      <c r="I286">
        <v>73.695285322999993</v>
      </c>
      <c r="J286">
        <v>0</v>
      </c>
      <c r="M286">
        <v>2011</v>
      </c>
      <c r="N286">
        <v>503246.79211098101</v>
      </c>
      <c r="O286">
        <v>443905.66036014498</v>
      </c>
      <c r="P286">
        <v>456641.65067979897</v>
      </c>
      <c r="Q286">
        <v>519242.23186266702</v>
      </c>
      <c r="R286">
        <v>487901.08641113999</v>
      </c>
      <c r="S286">
        <v>468168.00055916997</v>
      </c>
      <c r="T286">
        <v>508259.16786465899</v>
      </c>
      <c r="U286">
        <v>484927.76851311099</v>
      </c>
      <c r="V286">
        <v>377282.21636064502</v>
      </c>
      <c r="W286">
        <v>457616.61131698103</v>
      </c>
      <c r="X286">
        <v>438116.31364910398</v>
      </c>
      <c r="Y286">
        <v>375965.063250901</v>
      </c>
      <c r="Z286" s="28">
        <f t="shared" si="5"/>
        <v>5521272.562939303</v>
      </c>
    </row>
    <row r="287" spans="1:26" x14ac:dyDescent="0.2">
      <c r="A287" s="1">
        <v>38687</v>
      </c>
      <c r="B287">
        <v>5155</v>
      </c>
      <c r="C287">
        <v>957915.66</v>
      </c>
      <c r="D287">
        <v>963070.66</v>
      </c>
      <c r="E287">
        <v>962968.14090160897</v>
      </c>
      <c r="F287">
        <v>50</v>
      </c>
      <c r="G287">
        <v>124074.641150272</v>
      </c>
      <c r="H287">
        <v>7.76212226923563</v>
      </c>
      <c r="I287">
        <v>114.394218338</v>
      </c>
      <c r="J287">
        <v>0</v>
      </c>
      <c r="M287">
        <v>2012</v>
      </c>
      <c r="N287">
        <v>349848.60921305802</v>
      </c>
      <c r="O287">
        <v>397912.13320641802</v>
      </c>
      <c r="P287">
        <v>472834.94686023297</v>
      </c>
      <c r="Q287">
        <v>379717.54587641801</v>
      </c>
      <c r="R287">
        <v>452451.988017842</v>
      </c>
      <c r="S287">
        <v>416460.23131517001</v>
      </c>
      <c r="T287">
        <v>421531.11975063098</v>
      </c>
      <c r="U287">
        <v>373087.55411384202</v>
      </c>
      <c r="V287">
        <v>349209.68466470903</v>
      </c>
      <c r="W287">
        <v>597901.13041622995</v>
      </c>
      <c r="X287">
        <v>718624.75500167103</v>
      </c>
      <c r="Y287">
        <v>868218.94325168896</v>
      </c>
      <c r="Z287" s="28">
        <f t="shared" si="5"/>
        <v>5797798.641687911</v>
      </c>
    </row>
    <row r="288" spans="1:26" x14ac:dyDescent="0.2">
      <c r="A288" s="1">
        <v>38718</v>
      </c>
      <c r="B288">
        <v>4652.67</v>
      </c>
      <c r="C288">
        <v>900808.76</v>
      </c>
      <c r="D288">
        <v>905461.43</v>
      </c>
      <c r="E288">
        <v>905461.43285357603</v>
      </c>
      <c r="F288">
        <v>50</v>
      </c>
      <c r="G288">
        <v>93695.286434990994</v>
      </c>
      <c r="H288">
        <v>10.616764754834501</v>
      </c>
      <c r="I288">
        <v>89279.381863560004</v>
      </c>
      <c r="J288">
        <v>0</v>
      </c>
      <c r="M288">
        <v>2013</v>
      </c>
      <c r="N288">
        <v>703377.43529862398</v>
      </c>
      <c r="O288">
        <v>652558.68020376004</v>
      </c>
      <c r="P288">
        <v>756399.13077301905</v>
      </c>
      <c r="Z288" s="28">
        <f t="shared" si="5"/>
        <v>2112335.2462754031</v>
      </c>
    </row>
    <row r="289" spans="1:10" x14ac:dyDescent="0.2">
      <c r="A289" s="1">
        <v>38749</v>
      </c>
      <c r="B289">
        <v>3490.93</v>
      </c>
      <c r="C289">
        <v>723177.23</v>
      </c>
      <c r="D289">
        <v>726668.16</v>
      </c>
      <c r="E289">
        <v>726889.27087654802</v>
      </c>
      <c r="F289">
        <v>50</v>
      </c>
      <c r="G289">
        <v>78823.152015365005</v>
      </c>
      <c r="H289">
        <v>9.2296598457568795</v>
      </c>
      <c r="I289">
        <v>621.61019565699996</v>
      </c>
      <c r="J289">
        <v>0</v>
      </c>
    </row>
    <row r="290" spans="1:10" x14ac:dyDescent="0.2">
      <c r="A290" s="1">
        <v>38777</v>
      </c>
      <c r="B290">
        <v>3810.69</v>
      </c>
      <c r="C290">
        <v>839300.54</v>
      </c>
      <c r="D290">
        <v>843111.23</v>
      </c>
      <c r="E290">
        <v>843088.290993965</v>
      </c>
      <c r="F290">
        <v>50</v>
      </c>
      <c r="G290">
        <v>58866.626459587002</v>
      </c>
      <c r="H290">
        <v>14.331612563519499</v>
      </c>
      <c r="I290">
        <v>565.39234626699999</v>
      </c>
      <c r="J290">
        <v>0</v>
      </c>
    </row>
    <row r="291" spans="1:10" x14ac:dyDescent="0.2">
      <c r="A291" s="1">
        <v>38808</v>
      </c>
      <c r="B291">
        <v>2543.67</v>
      </c>
      <c r="C291">
        <v>888639.3</v>
      </c>
      <c r="D291">
        <v>891182.97</v>
      </c>
      <c r="E291">
        <v>891171.20575864997</v>
      </c>
      <c r="F291">
        <v>50</v>
      </c>
      <c r="G291">
        <v>59288.843747694998</v>
      </c>
      <c r="H291">
        <v>15.0312099463621</v>
      </c>
      <c r="I291">
        <v>11.852090013</v>
      </c>
      <c r="J291">
        <v>0</v>
      </c>
    </row>
    <row r="292" spans="1:10" x14ac:dyDescent="0.2">
      <c r="A292" s="1">
        <v>38838</v>
      </c>
      <c r="B292">
        <v>3470.97</v>
      </c>
      <c r="C292">
        <v>1052540.55</v>
      </c>
      <c r="D292">
        <v>1056011.52</v>
      </c>
      <c r="E292">
        <v>1076278.8378254101</v>
      </c>
      <c r="F292">
        <v>50</v>
      </c>
      <c r="G292">
        <v>75631.316814859005</v>
      </c>
      <c r="H292">
        <v>14.230674429195499</v>
      </c>
      <c r="I292">
        <v>5.8084181839999998</v>
      </c>
      <c r="J292">
        <v>0</v>
      </c>
    </row>
    <row r="293" spans="1:10" x14ac:dyDescent="0.2">
      <c r="A293" s="1">
        <v>38869</v>
      </c>
      <c r="B293">
        <v>3826.62</v>
      </c>
      <c r="C293">
        <v>1367489.72</v>
      </c>
      <c r="D293">
        <v>1371316.34</v>
      </c>
      <c r="E293">
        <v>1370736.1857442199</v>
      </c>
      <c r="F293">
        <v>50</v>
      </c>
      <c r="G293">
        <v>217078.02307064901</v>
      </c>
      <c r="H293">
        <v>6.3145184546737401</v>
      </c>
      <c r="I293">
        <v>6.9970394789999997</v>
      </c>
      <c r="J293">
        <v>0</v>
      </c>
    </row>
    <row r="294" spans="1:10" x14ac:dyDescent="0.2">
      <c r="A294" s="1">
        <v>38899</v>
      </c>
      <c r="B294">
        <v>4446.3599999999997</v>
      </c>
      <c r="C294">
        <v>1670088.46</v>
      </c>
      <c r="D294">
        <v>1674534.82</v>
      </c>
      <c r="E294">
        <v>1674798.9568757699</v>
      </c>
      <c r="F294">
        <v>50</v>
      </c>
      <c r="G294">
        <v>144437.990829683</v>
      </c>
      <c r="H294">
        <v>11.590154123093299</v>
      </c>
      <c r="I294">
        <v>-740.38192980199995</v>
      </c>
      <c r="J294">
        <v>0</v>
      </c>
    </row>
    <row r="295" spans="1:10" x14ac:dyDescent="0.2">
      <c r="A295" s="1">
        <v>38930</v>
      </c>
      <c r="B295">
        <v>4869</v>
      </c>
      <c r="C295">
        <v>1556186.42</v>
      </c>
      <c r="D295">
        <v>1561055.42</v>
      </c>
      <c r="E295">
        <v>1560510.8120997001</v>
      </c>
      <c r="F295">
        <v>50</v>
      </c>
      <c r="G295">
        <v>143698.76696647701</v>
      </c>
      <c r="H295">
        <v>10.8598348303648</v>
      </c>
      <c r="I295">
        <v>34.062483323000002</v>
      </c>
      <c r="J295">
        <v>0</v>
      </c>
    </row>
    <row r="296" spans="1:10" x14ac:dyDescent="0.2">
      <c r="A296" s="1">
        <v>38961</v>
      </c>
      <c r="B296">
        <v>4113.18</v>
      </c>
      <c r="C296">
        <v>1355210.7</v>
      </c>
      <c r="D296">
        <v>1359323.88</v>
      </c>
      <c r="E296">
        <v>1358884.48119381</v>
      </c>
      <c r="F296">
        <v>50</v>
      </c>
      <c r="G296">
        <v>127503.22203607101</v>
      </c>
      <c r="H296">
        <v>10.657655293289</v>
      </c>
      <c r="I296">
        <v>0.90805032799999996</v>
      </c>
      <c r="J296">
        <v>0</v>
      </c>
    </row>
    <row r="297" spans="1:10" x14ac:dyDescent="0.2">
      <c r="A297" s="1">
        <v>38991</v>
      </c>
      <c r="B297">
        <v>3851</v>
      </c>
      <c r="C297">
        <v>1283115.21</v>
      </c>
      <c r="D297">
        <v>1286966.21</v>
      </c>
      <c r="E297">
        <v>1286695.1301329499</v>
      </c>
      <c r="F297">
        <v>50</v>
      </c>
      <c r="G297">
        <v>132689.848022174</v>
      </c>
      <c r="H297">
        <v>9.6970346115771004</v>
      </c>
      <c r="I297">
        <v>2.9187429680000001</v>
      </c>
      <c r="J297">
        <v>0</v>
      </c>
    </row>
    <row r="298" spans="1:10" x14ac:dyDescent="0.2">
      <c r="A298" s="1">
        <v>39022</v>
      </c>
      <c r="B298">
        <v>3481.54</v>
      </c>
      <c r="C298">
        <v>1215408.52</v>
      </c>
      <c r="D298">
        <v>1218890.06</v>
      </c>
      <c r="E298">
        <v>1218330.28361813</v>
      </c>
      <c r="F298">
        <v>50</v>
      </c>
      <c r="G298">
        <v>143456.290284446</v>
      </c>
      <c r="H298">
        <v>8.4927035690215202</v>
      </c>
      <c r="I298">
        <v>1.4648791720000001</v>
      </c>
      <c r="J298">
        <v>0</v>
      </c>
    </row>
    <row r="299" spans="1:10" x14ac:dyDescent="0.2">
      <c r="A299" s="1">
        <v>39052</v>
      </c>
      <c r="B299">
        <v>3937.31</v>
      </c>
      <c r="C299">
        <v>1167761.55</v>
      </c>
      <c r="D299">
        <v>1171698.8600000001</v>
      </c>
      <c r="E299">
        <v>1180396.6021586701</v>
      </c>
      <c r="F299">
        <v>50</v>
      </c>
      <c r="G299">
        <v>121099.30986585699</v>
      </c>
      <c r="H299">
        <v>9.7473566991808092</v>
      </c>
      <c r="I299">
        <v>1.5671284590000001</v>
      </c>
      <c r="J299">
        <v>0</v>
      </c>
    </row>
    <row r="300" spans="1:10" x14ac:dyDescent="0.2">
      <c r="A300" s="1">
        <v>39083</v>
      </c>
      <c r="B300">
        <v>3462.17</v>
      </c>
      <c r="C300">
        <v>1139612.1599999999</v>
      </c>
      <c r="D300">
        <v>1143074.33</v>
      </c>
      <c r="E300">
        <v>1145087.87539246</v>
      </c>
      <c r="F300">
        <v>50</v>
      </c>
      <c r="G300">
        <v>139813.36079492301</v>
      </c>
      <c r="H300">
        <v>8.8672859895923501</v>
      </c>
      <c r="I300">
        <v>94677.179942175993</v>
      </c>
      <c r="J300">
        <v>0</v>
      </c>
    </row>
    <row r="301" spans="1:10" x14ac:dyDescent="0.2">
      <c r="A301" s="1">
        <v>39114</v>
      </c>
      <c r="B301">
        <v>3223.76</v>
      </c>
      <c r="C301">
        <v>1194493.55</v>
      </c>
      <c r="D301">
        <v>1197717.31</v>
      </c>
      <c r="E301">
        <v>1199124.7783448501</v>
      </c>
      <c r="F301">
        <v>50</v>
      </c>
      <c r="G301">
        <v>170369.65423182899</v>
      </c>
      <c r="H301">
        <v>7.0383753711981898</v>
      </c>
      <c r="I301">
        <v>0.8</v>
      </c>
      <c r="J301">
        <v>0</v>
      </c>
    </row>
    <row r="302" spans="1:10" x14ac:dyDescent="0.2">
      <c r="A302" s="1">
        <v>39142</v>
      </c>
      <c r="B302">
        <v>4850.3500000000004</v>
      </c>
      <c r="C302">
        <v>1425661.39</v>
      </c>
      <c r="D302">
        <v>1430511.74</v>
      </c>
      <c r="E302">
        <v>1431460.30502353</v>
      </c>
      <c r="F302">
        <v>50</v>
      </c>
      <c r="G302">
        <v>176440.84436749801</v>
      </c>
      <c r="H302">
        <v>8.1280689893384093</v>
      </c>
      <c r="I302">
        <v>2663.0505326100001</v>
      </c>
      <c r="J302">
        <v>0</v>
      </c>
    </row>
    <row r="303" spans="1:10" x14ac:dyDescent="0.2">
      <c r="A303" s="1">
        <v>39173</v>
      </c>
      <c r="B303">
        <v>4729.32</v>
      </c>
      <c r="C303">
        <v>1214949.1100000001</v>
      </c>
      <c r="D303">
        <v>1219678.43</v>
      </c>
      <c r="E303">
        <v>1220278.9214596499</v>
      </c>
      <c r="F303">
        <v>50</v>
      </c>
      <c r="G303">
        <v>133147.786806285</v>
      </c>
      <c r="H303">
        <v>9.1642918451717303</v>
      </c>
      <c r="I303">
        <v>-73.744628153999997</v>
      </c>
      <c r="J303">
        <v>0</v>
      </c>
    </row>
    <row r="304" spans="1:10" x14ac:dyDescent="0.2">
      <c r="A304" s="1">
        <v>39203</v>
      </c>
      <c r="B304">
        <v>5132.1899999999996</v>
      </c>
      <c r="C304">
        <v>1378401.21</v>
      </c>
      <c r="D304">
        <v>1383533.4</v>
      </c>
      <c r="E304">
        <v>1383645.18564377</v>
      </c>
      <c r="F304">
        <v>50</v>
      </c>
      <c r="G304">
        <v>104293.78608622</v>
      </c>
      <c r="H304">
        <v>13.2668280399746</v>
      </c>
      <c r="I304">
        <v>2.54</v>
      </c>
      <c r="J304">
        <v>0</v>
      </c>
    </row>
    <row r="305" spans="1:10" x14ac:dyDescent="0.2">
      <c r="A305" s="1">
        <v>39234</v>
      </c>
      <c r="B305">
        <v>4471.8100000000004</v>
      </c>
      <c r="C305">
        <v>1409995.33</v>
      </c>
      <c r="D305">
        <v>1414467.14</v>
      </c>
      <c r="E305">
        <v>1414749.33969074</v>
      </c>
      <c r="F305">
        <v>50</v>
      </c>
      <c r="G305">
        <v>92260.233787466001</v>
      </c>
      <c r="H305">
        <v>15.338079109948399</v>
      </c>
      <c r="I305">
        <v>345.42484374999998</v>
      </c>
      <c r="J305">
        <v>0</v>
      </c>
    </row>
    <row r="306" spans="1:10" x14ac:dyDescent="0.2">
      <c r="A306" s="1">
        <v>39264</v>
      </c>
      <c r="B306">
        <v>4318.49</v>
      </c>
      <c r="C306">
        <v>1493965.55</v>
      </c>
      <c r="D306">
        <v>1498284.04</v>
      </c>
      <c r="E306">
        <v>1499108.61795247</v>
      </c>
      <c r="F306">
        <v>50</v>
      </c>
      <c r="G306">
        <v>93637.140576147998</v>
      </c>
      <c r="H306">
        <v>16.015825067029599</v>
      </c>
      <c r="I306">
        <v>567.44529197400004</v>
      </c>
      <c r="J306">
        <v>0</v>
      </c>
    </row>
    <row r="307" spans="1:10" x14ac:dyDescent="0.2">
      <c r="A307" s="1">
        <v>39295</v>
      </c>
      <c r="B307">
        <v>4075.56</v>
      </c>
      <c r="C307">
        <v>1230847.55</v>
      </c>
      <c r="D307">
        <v>1234923.1100000001</v>
      </c>
      <c r="E307">
        <v>1234093.2378257299</v>
      </c>
      <c r="F307">
        <v>50</v>
      </c>
      <c r="G307">
        <v>129545.273739713</v>
      </c>
      <c r="H307">
        <v>9.5290112640447209</v>
      </c>
      <c r="I307">
        <v>345.13484375000002</v>
      </c>
      <c r="J307">
        <v>0</v>
      </c>
    </row>
    <row r="308" spans="1:10" x14ac:dyDescent="0.2">
      <c r="A308" s="1">
        <v>39326</v>
      </c>
      <c r="B308">
        <v>4344.33</v>
      </c>
      <c r="C308">
        <v>1656775.83</v>
      </c>
      <c r="D308">
        <v>1661120.16</v>
      </c>
      <c r="E308">
        <v>1661119.42682221</v>
      </c>
      <c r="F308">
        <v>50</v>
      </c>
      <c r="G308">
        <v>82692.913353579002</v>
      </c>
      <c r="H308">
        <v>20.091981577210301</v>
      </c>
      <c r="I308">
        <v>345.06484375000002</v>
      </c>
      <c r="J308">
        <v>0</v>
      </c>
    </row>
    <row r="309" spans="1:10" x14ac:dyDescent="0.2">
      <c r="A309" s="1">
        <v>39356</v>
      </c>
      <c r="B309">
        <v>2194.8000000000002</v>
      </c>
      <c r="C309">
        <v>2028807.21</v>
      </c>
      <c r="D309">
        <v>2031002.01</v>
      </c>
      <c r="E309">
        <v>2031002.0037080201</v>
      </c>
      <c r="F309">
        <v>50</v>
      </c>
      <c r="G309">
        <v>84879.310575566997</v>
      </c>
      <c r="H309">
        <v>24.276502870439</v>
      </c>
      <c r="I309">
        <v>29570.823120616998</v>
      </c>
      <c r="J309">
        <v>0</v>
      </c>
    </row>
    <row r="310" spans="1:10" x14ac:dyDescent="0.2">
      <c r="A310" s="1">
        <v>39387</v>
      </c>
      <c r="B310">
        <v>6319.71</v>
      </c>
      <c r="C310">
        <v>2405610.64</v>
      </c>
      <c r="D310">
        <v>2411930.35</v>
      </c>
      <c r="E310">
        <v>2411930.7830715999</v>
      </c>
      <c r="F310">
        <v>50</v>
      </c>
      <c r="G310">
        <v>92895.977199407993</v>
      </c>
      <c r="H310">
        <v>25.9777173034005</v>
      </c>
      <c r="I310">
        <v>1294.651237758</v>
      </c>
      <c r="J310">
        <v>0</v>
      </c>
    </row>
    <row r="311" spans="1:10" x14ac:dyDescent="0.2">
      <c r="A311" s="1">
        <v>39417</v>
      </c>
      <c r="B311">
        <v>4462.8599999999997</v>
      </c>
      <c r="C311">
        <v>2350357.8199999998</v>
      </c>
      <c r="D311">
        <v>2354820.6800000002</v>
      </c>
      <c r="E311">
        <v>2354851.82316068</v>
      </c>
      <c r="F311">
        <v>50</v>
      </c>
      <c r="G311">
        <v>116387.480061001</v>
      </c>
      <c r="H311">
        <v>20.232861279654401</v>
      </c>
      <c r="I311">
        <v>-8.4397899999999998E-2</v>
      </c>
      <c r="J311">
        <v>0</v>
      </c>
    </row>
    <row r="312" spans="1:10" x14ac:dyDescent="0.2">
      <c r="A312" s="1">
        <v>39448</v>
      </c>
      <c r="B312">
        <v>8834.98</v>
      </c>
      <c r="C312">
        <v>2421619.85</v>
      </c>
      <c r="D312">
        <v>2430454.83</v>
      </c>
      <c r="E312">
        <v>2430454.3988979599</v>
      </c>
      <c r="F312">
        <v>50</v>
      </c>
      <c r="G312">
        <v>118462.27632332301</v>
      </c>
      <c r="H312">
        <v>20.516695055432201</v>
      </c>
      <c r="I312">
        <v>0</v>
      </c>
      <c r="J312">
        <v>0</v>
      </c>
    </row>
    <row r="313" spans="1:10" x14ac:dyDescent="0.2">
      <c r="A313" s="1">
        <v>39479</v>
      </c>
      <c r="B313">
        <v>4424.08</v>
      </c>
      <c r="C313">
        <v>1934366.44</v>
      </c>
      <c r="D313">
        <v>1938790.52</v>
      </c>
      <c r="E313">
        <v>1938790.3541348099</v>
      </c>
      <c r="F313">
        <v>50</v>
      </c>
      <c r="G313">
        <v>152631.047643987</v>
      </c>
      <c r="H313">
        <v>12.7024689859854</v>
      </c>
      <c r="I313">
        <v>0.79486140000000005</v>
      </c>
      <c r="J313">
        <v>0</v>
      </c>
    </row>
    <row r="314" spans="1:10" x14ac:dyDescent="0.2">
      <c r="A314" s="1">
        <v>39508</v>
      </c>
      <c r="B314">
        <v>4994.58</v>
      </c>
      <c r="C314">
        <v>2323775.14</v>
      </c>
      <c r="D314">
        <v>2328769.7200000002</v>
      </c>
      <c r="E314">
        <v>2328769.59319381</v>
      </c>
      <c r="F314">
        <v>50</v>
      </c>
      <c r="G314">
        <v>122703.611444364</v>
      </c>
      <c r="H314">
        <v>18.980537705539099</v>
      </c>
      <c r="I314">
        <v>210.93043175599999</v>
      </c>
      <c r="J314">
        <v>0</v>
      </c>
    </row>
    <row r="315" spans="1:10" x14ac:dyDescent="0.2">
      <c r="A315" s="1">
        <v>39539</v>
      </c>
      <c r="B315">
        <v>8914.84</v>
      </c>
      <c r="C315">
        <v>2799819.48</v>
      </c>
      <c r="D315">
        <v>2808734.32</v>
      </c>
      <c r="E315">
        <v>2800848.29410986</v>
      </c>
      <c r="F315">
        <v>50</v>
      </c>
      <c r="G315">
        <v>171906.23600682299</v>
      </c>
      <c r="H315">
        <v>16.293757657907499</v>
      </c>
      <c r="I315">
        <v>150.25526837199999</v>
      </c>
      <c r="J315">
        <v>0</v>
      </c>
    </row>
    <row r="316" spans="1:10" x14ac:dyDescent="0.2">
      <c r="A316" s="1">
        <v>39569</v>
      </c>
      <c r="B316">
        <v>18995.830000000002</v>
      </c>
      <c r="C316">
        <v>3307559.78</v>
      </c>
      <c r="D316">
        <v>3326555.61</v>
      </c>
      <c r="E316">
        <v>3326596.8181240698</v>
      </c>
      <c r="F316">
        <v>50</v>
      </c>
      <c r="G316">
        <v>143771.28887057299</v>
      </c>
      <c r="H316">
        <v>23.1383068541355</v>
      </c>
      <c r="I316">
        <v>27.380577809999998</v>
      </c>
      <c r="J316">
        <v>0</v>
      </c>
    </row>
    <row r="317" spans="1:10" x14ac:dyDescent="0.2">
      <c r="A317" s="1">
        <v>39600</v>
      </c>
      <c r="B317">
        <v>14505.91</v>
      </c>
      <c r="C317">
        <v>3508183.06</v>
      </c>
      <c r="D317">
        <v>3522688.97</v>
      </c>
      <c r="E317">
        <v>3534078.3852200401</v>
      </c>
      <c r="F317">
        <v>50</v>
      </c>
      <c r="G317">
        <v>135266.896780854</v>
      </c>
      <c r="H317">
        <v>26.126718512180702</v>
      </c>
      <c r="I317">
        <v>1.750989535</v>
      </c>
      <c r="J317">
        <v>0</v>
      </c>
    </row>
    <row r="318" spans="1:10" x14ac:dyDescent="0.2">
      <c r="A318" s="1">
        <v>39630</v>
      </c>
      <c r="B318">
        <v>4562.6400000000003</v>
      </c>
      <c r="C318">
        <v>6524497.8899999997</v>
      </c>
      <c r="D318">
        <v>6529060.5300000003</v>
      </c>
      <c r="E318">
        <v>6529030.4095067699</v>
      </c>
      <c r="F318">
        <v>50</v>
      </c>
      <c r="G318">
        <v>224076.335519018</v>
      </c>
      <c r="H318">
        <v>29.1375276002879</v>
      </c>
      <c r="I318">
        <v>1.25E-3</v>
      </c>
      <c r="J318">
        <v>0</v>
      </c>
    </row>
    <row r="319" spans="1:10" x14ac:dyDescent="0.2">
      <c r="A319" s="1">
        <v>39661</v>
      </c>
      <c r="B319">
        <v>8319.1</v>
      </c>
      <c r="C319">
        <v>4397497.7</v>
      </c>
      <c r="D319">
        <v>4405816.8</v>
      </c>
      <c r="E319">
        <v>4405826.0696165403</v>
      </c>
      <c r="F319">
        <v>50</v>
      </c>
      <c r="G319">
        <v>118882.836612429</v>
      </c>
      <c r="H319">
        <v>37.0602986091723</v>
      </c>
      <c r="I319">
        <v>7.3547455199999998</v>
      </c>
      <c r="J319">
        <v>0</v>
      </c>
    </row>
    <row r="320" spans="1:10" x14ac:dyDescent="0.2">
      <c r="A320" s="1">
        <v>39692</v>
      </c>
      <c r="B320">
        <v>1351.85</v>
      </c>
      <c r="C320">
        <v>793803.12</v>
      </c>
      <c r="D320">
        <v>795154.97</v>
      </c>
      <c r="E320">
        <v>795154.84491903195</v>
      </c>
      <c r="F320">
        <v>50</v>
      </c>
      <c r="G320">
        <v>46231.033824145001</v>
      </c>
      <c r="H320">
        <v>17.199909010631501</v>
      </c>
      <c r="I320">
        <v>14.730323691000001</v>
      </c>
      <c r="J320">
        <v>0</v>
      </c>
    </row>
    <row r="321" spans="1:10" x14ac:dyDescent="0.2">
      <c r="A321" s="1">
        <v>39722</v>
      </c>
      <c r="B321">
        <v>1897.7</v>
      </c>
      <c r="C321">
        <v>1700275.31</v>
      </c>
      <c r="D321">
        <v>1702173.01</v>
      </c>
      <c r="E321">
        <v>1702843.7110365999</v>
      </c>
      <c r="F321">
        <v>50</v>
      </c>
      <c r="G321">
        <v>100914.663162978</v>
      </c>
      <c r="H321">
        <v>16.874099319129598</v>
      </c>
      <c r="I321">
        <v>0.33793200000000001</v>
      </c>
      <c r="J321">
        <v>0</v>
      </c>
    </row>
    <row r="322" spans="1:10" x14ac:dyDescent="0.2">
      <c r="A322" s="1">
        <v>39753</v>
      </c>
      <c r="B322">
        <v>1469.94</v>
      </c>
      <c r="C322">
        <v>1771580.7</v>
      </c>
      <c r="D322">
        <v>1773050.64</v>
      </c>
      <c r="E322">
        <v>1773073.2893558999</v>
      </c>
      <c r="F322">
        <v>50</v>
      </c>
      <c r="G322">
        <v>91062.206747122997</v>
      </c>
      <c r="H322">
        <v>19.470959280663902</v>
      </c>
      <c r="I322">
        <v>-4.7697752739999997</v>
      </c>
      <c r="J322">
        <v>0</v>
      </c>
    </row>
    <row r="323" spans="1:10" x14ac:dyDescent="0.2">
      <c r="A323" s="1">
        <v>39783</v>
      </c>
      <c r="B323">
        <v>1528.14</v>
      </c>
      <c r="C323">
        <v>623171.18999999994</v>
      </c>
      <c r="D323">
        <v>624699.32999999996</v>
      </c>
      <c r="E323">
        <v>624699.05719433597</v>
      </c>
      <c r="F323">
        <v>50</v>
      </c>
      <c r="G323">
        <v>56959.131228856</v>
      </c>
      <c r="H323">
        <v>10.967496233121199</v>
      </c>
      <c r="I323">
        <v>0</v>
      </c>
      <c r="J323">
        <v>0</v>
      </c>
    </row>
    <row r="324" spans="1:10" x14ac:dyDescent="0.2">
      <c r="A324" s="1">
        <v>39814</v>
      </c>
      <c r="B324">
        <v>2532.8000000000002</v>
      </c>
      <c r="C324">
        <v>850995.6</v>
      </c>
      <c r="D324">
        <v>853528.4</v>
      </c>
      <c r="E324">
        <v>853528.43274486996</v>
      </c>
      <c r="F324">
        <v>50</v>
      </c>
      <c r="G324">
        <v>77028.279676791004</v>
      </c>
      <c r="H324">
        <v>11.0808981105409</v>
      </c>
      <c r="I324">
        <v>14.085983905999999</v>
      </c>
      <c r="J324">
        <v>0</v>
      </c>
    </row>
    <row r="325" spans="1:10" x14ac:dyDescent="0.2">
      <c r="A325" s="1">
        <v>39845</v>
      </c>
      <c r="B325">
        <v>3755.21</v>
      </c>
      <c r="C325">
        <v>836414.55</v>
      </c>
      <c r="D325">
        <v>840169.76</v>
      </c>
      <c r="E325">
        <v>886811.86529113795</v>
      </c>
      <c r="F325">
        <v>50</v>
      </c>
      <c r="G325">
        <v>45310.607915082001</v>
      </c>
      <c r="H325">
        <v>19.572763631540901</v>
      </c>
      <c r="I325">
        <v>41.953432190000001</v>
      </c>
      <c r="J325">
        <v>0</v>
      </c>
    </row>
    <row r="326" spans="1:10" x14ac:dyDescent="0.2">
      <c r="A326" s="1">
        <v>39873</v>
      </c>
      <c r="B326">
        <v>4992.2700000000004</v>
      </c>
      <c r="C326">
        <v>859224.1</v>
      </c>
      <c r="D326">
        <v>864216.37</v>
      </c>
      <c r="E326">
        <v>893299.19106652495</v>
      </c>
      <c r="F326">
        <v>50</v>
      </c>
      <c r="G326">
        <v>58477.520951291997</v>
      </c>
      <c r="H326">
        <v>15.276121991186001</v>
      </c>
      <c r="I326">
        <v>10.552727552</v>
      </c>
      <c r="J326">
        <v>0</v>
      </c>
    </row>
    <row r="327" spans="1:10" x14ac:dyDescent="0.2">
      <c r="A327" s="1">
        <v>39904</v>
      </c>
      <c r="B327">
        <v>6871.22</v>
      </c>
      <c r="C327">
        <v>842454.62</v>
      </c>
      <c r="D327">
        <v>849325.84</v>
      </c>
      <c r="E327">
        <v>878558.64324298897</v>
      </c>
      <c r="F327">
        <v>50</v>
      </c>
      <c r="G327">
        <v>52432.976963521003</v>
      </c>
      <c r="H327">
        <v>16.756056055178998</v>
      </c>
      <c r="I327">
        <v>11.257897679999999</v>
      </c>
      <c r="J327">
        <v>0</v>
      </c>
    </row>
    <row r="328" spans="1:10" x14ac:dyDescent="0.2">
      <c r="A328" s="1">
        <v>39934</v>
      </c>
      <c r="B328">
        <v>8632.25</v>
      </c>
      <c r="C328">
        <v>1055405.1599999999</v>
      </c>
      <c r="D328">
        <v>1064037.4099999999</v>
      </c>
      <c r="E328">
        <v>1096884.81477271</v>
      </c>
      <c r="F328">
        <v>50</v>
      </c>
      <c r="G328">
        <v>57800.622627236</v>
      </c>
      <c r="H328">
        <v>18.977236126754601</v>
      </c>
      <c r="I328">
        <v>11.249097782</v>
      </c>
      <c r="J328">
        <v>0</v>
      </c>
    </row>
    <row r="329" spans="1:10" x14ac:dyDescent="0.2">
      <c r="A329" s="1">
        <v>39965</v>
      </c>
      <c r="B329">
        <v>8941.27</v>
      </c>
      <c r="C329">
        <v>1158965.94</v>
      </c>
      <c r="D329">
        <v>1167907.21</v>
      </c>
      <c r="E329">
        <v>1202959.42922489</v>
      </c>
      <c r="F329">
        <v>50</v>
      </c>
      <c r="G329">
        <v>46161.438474187999</v>
      </c>
      <c r="H329">
        <v>26.0600924584026</v>
      </c>
      <c r="I329">
        <v>11.925425307999999</v>
      </c>
      <c r="J329">
        <v>0</v>
      </c>
    </row>
    <row r="330" spans="1:10" x14ac:dyDescent="0.2">
      <c r="A330" s="1">
        <v>39995</v>
      </c>
      <c r="B330">
        <v>7071.36</v>
      </c>
      <c r="C330">
        <v>1086692.5</v>
      </c>
      <c r="D330">
        <v>1093763.8600000001</v>
      </c>
      <c r="E330">
        <v>1093764.00819102</v>
      </c>
      <c r="F330">
        <v>50</v>
      </c>
      <c r="G330">
        <v>50039.621105999002</v>
      </c>
      <c r="H330">
        <v>21.858016456717198</v>
      </c>
      <c r="I330">
        <v>2.8534318019999998</v>
      </c>
      <c r="J330">
        <v>0</v>
      </c>
    </row>
    <row r="331" spans="1:10" x14ac:dyDescent="0.2">
      <c r="A331" s="1">
        <v>40026</v>
      </c>
      <c r="B331">
        <v>8764.15</v>
      </c>
      <c r="C331">
        <v>1521413.33</v>
      </c>
      <c r="D331">
        <v>1530177.48</v>
      </c>
      <c r="E331">
        <v>1530177.27933715</v>
      </c>
      <c r="F331">
        <v>50</v>
      </c>
      <c r="G331">
        <v>78184.520630215993</v>
      </c>
      <c r="H331">
        <v>19.572357057087299</v>
      </c>
      <c r="I331">
        <v>78.074774650999998</v>
      </c>
      <c r="J331">
        <v>0</v>
      </c>
    </row>
    <row r="332" spans="1:10" x14ac:dyDescent="0.2">
      <c r="A332" s="1">
        <v>40057</v>
      </c>
      <c r="B332">
        <v>12353.21</v>
      </c>
      <c r="C332">
        <v>1421562.18</v>
      </c>
      <c r="D332">
        <v>1433915.39</v>
      </c>
      <c r="E332">
        <v>1433915.07824994</v>
      </c>
      <c r="F332">
        <v>50</v>
      </c>
      <c r="G332">
        <v>60907.713091705002</v>
      </c>
      <c r="H332">
        <v>23.5435688511166</v>
      </c>
      <c r="I332">
        <v>69.858488671000003</v>
      </c>
      <c r="J332">
        <v>0</v>
      </c>
    </row>
    <row r="333" spans="1:10" x14ac:dyDescent="0.2">
      <c r="A333" s="1">
        <v>40087</v>
      </c>
      <c r="B333">
        <v>11686.87</v>
      </c>
      <c r="C333">
        <v>1732963.54</v>
      </c>
      <c r="D333">
        <v>1744650.41</v>
      </c>
      <c r="E333">
        <v>1744677.471869</v>
      </c>
      <c r="F333">
        <v>50</v>
      </c>
      <c r="G333">
        <v>64783.941437704998</v>
      </c>
      <c r="H333">
        <v>26.9317478508273</v>
      </c>
      <c r="I333">
        <v>67.303714033999995</v>
      </c>
      <c r="J333">
        <v>0</v>
      </c>
    </row>
    <row r="334" spans="1:10" x14ac:dyDescent="0.2">
      <c r="A334" s="1">
        <v>40118</v>
      </c>
      <c r="B334">
        <v>5088.57</v>
      </c>
      <c r="C334">
        <v>1715242.68</v>
      </c>
      <c r="D334">
        <v>1720331.25</v>
      </c>
      <c r="E334">
        <v>1720331.1686477</v>
      </c>
      <c r="F334">
        <v>50</v>
      </c>
      <c r="G334">
        <v>66895.268219325997</v>
      </c>
      <c r="H334">
        <v>25.7536534183524</v>
      </c>
      <c r="I334">
        <v>2466.38440055</v>
      </c>
      <c r="J334">
        <v>0</v>
      </c>
    </row>
    <row r="335" spans="1:10" x14ac:dyDescent="0.2">
      <c r="A335" s="1">
        <v>40148</v>
      </c>
      <c r="B335">
        <v>5061.55</v>
      </c>
      <c r="C335">
        <v>1722936.8</v>
      </c>
      <c r="D335">
        <v>1727998.35</v>
      </c>
      <c r="E335">
        <v>1727998.0681781999</v>
      </c>
      <c r="F335">
        <v>50</v>
      </c>
      <c r="G335">
        <v>64618.807421789999</v>
      </c>
      <c r="H335">
        <v>26.742319295554299</v>
      </c>
      <c r="I335">
        <v>58.712393245000001</v>
      </c>
      <c r="J335">
        <v>0</v>
      </c>
    </row>
    <row r="336" spans="1:10" x14ac:dyDescent="0.2">
      <c r="A336" s="1">
        <v>40179</v>
      </c>
      <c r="B336">
        <v>3593.36</v>
      </c>
      <c r="C336">
        <v>1746780.41</v>
      </c>
      <c r="D336">
        <v>1750373.77</v>
      </c>
      <c r="E336">
        <v>1750401.72390409</v>
      </c>
      <c r="F336">
        <v>50</v>
      </c>
      <c r="G336">
        <v>54565.375146414</v>
      </c>
      <c r="H336">
        <v>32.078994191767599</v>
      </c>
      <c r="I336">
        <v>0.62848934400000001</v>
      </c>
      <c r="J336">
        <v>0</v>
      </c>
    </row>
    <row r="337" spans="1:10" x14ac:dyDescent="0.2">
      <c r="A337" s="1">
        <v>40210</v>
      </c>
      <c r="B337">
        <v>8230.52</v>
      </c>
      <c r="C337">
        <v>1785493.87</v>
      </c>
      <c r="D337">
        <v>1793724.39</v>
      </c>
      <c r="E337">
        <v>1793578.17682361</v>
      </c>
      <c r="F337">
        <v>50</v>
      </c>
      <c r="G337">
        <v>342497.46237350802</v>
      </c>
      <c r="H337">
        <v>5.2367658181730503</v>
      </c>
      <c r="I337">
        <v>0.82694498299999997</v>
      </c>
      <c r="J337">
        <v>0</v>
      </c>
    </row>
    <row r="338" spans="1:10" x14ac:dyDescent="0.2">
      <c r="A338" s="1">
        <v>40238</v>
      </c>
      <c r="B338">
        <v>2012.8</v>
      </c>
      <c r="C338">
        <v>1150353.73</v>
      </c>
      <c r="D338">
        <v>1152366.53</v>
      </c>
      <c r="E338">
        <v>1152382.0601182401</v>
      </c>
      <c r="F338">
        <v>50</v>
      </c>
      <c r="G338">
        <v>416407.72685145203</v>
      </c>
      <c r="H338">
        <v>2.7674367832500399</v>
      </c>
      <c r="I338">
        <v>0</v>
      </c>
      <c r="J338">
        <v>0</v>
      </c>
    </row>
    <row r="339" spans="1:10" x14ac:dyDescent="0.2">
      <c r="A339" s="1">
        <v>40269</v>
      </c>
      <c r="B339">
        <v>2265.5700000000002</v>
      </c>
      <c r="C339">
        <v>1253107.04</v>
      </c>
      <c r="D339">
        <v>1255372.6100000001</v>
      </c>
      <c r="E339">
        <v>1257366.14526767</v>
      </c>
      <c r="F339">
        <v>50</v>
      </c>
      <c r="G339">
        <v>434736.21776868397</v>
      </c>
      <c r="H339">
        <v>2.89241413090113</v>
      </c>
      <c r="I339">
        <v>71.034220980000001</v>
      </c>
      <c r="J339">
        <v>0</v>
      </c>
    </row>
    <row r="340" spans="1:10" x14ac:dyDescent="0.2">
      <c r="A340" s="1">
        <v>40299</v>
      </c>
      <c r="B340">
        <v>2997.05</v>
      </c>
      <c r="C340">
        <v>1835276.8</v>
      </c>
      <c r="D340">
        <v>1838273.85</v>
      </c>
      <c r="E340">
        <v>1834805.0430880601</v>
      </c>
      <c r="F340">
        <v>50</v>
      </c>
      <c r="G340">
        <v>472095.288062968</v>
      </c>
      <c r="H340">
        <v>3.8865807722895802</v>
      </c>
      <c r="I340">
        <v>31.426185975999999</v>
      </c>
      <c r="J340">
        <v>0</v>
      </c>
    </row>
    <row r="341" spans="1:10" x14ac:dyDescent="0.2">
      <c r="A341" s="1">
        <v>40330</v>
      </c>
      <c r="B341">
        <v>3236.3</v>
      </c>
      <c r="C341">
        <v>1418094.7</v>
      </c>
      <c r="D341">
        <v>1421331</v>
      </c>
      <c r="E341">
        <v>1417916.9411995399</v>
      </c>
      <c r="F341">
        <v>50</v>
      </c>
      <c r="G341">
        <v>410801.76616438298</v>
      </c>
      <c r="H341">
        <v>3.4516252545527002</v>
      </c>
      <c r="I341">
        <v>16.809508296000001</v>
      </c>
      <c r="J341">
        <v>0</v>
      </c>
    </row>
    <row r="342" spans="1:10" x14ac:dyDescent="0.2">
      <c r="A342" s="1">
        <v>40360</v>
      </c>
      <c r="B342">
        <v>5593.51</v>
      </c>
      <c r="C342">
        <v>1877489.71</v>
      </c>
      <c r="D342">
        <v>1883083.22</v>
      </c>
      <c r="E342">
        <v>1883549.3124569401</v>
      </c>
      <c r="F342">
        <v>50</v>
      </c>
      <c r="G342">
        <v>438484.162941641</v>
      </c>
      <c r="H342">
        <v>4.2956032897406402</v>
      </c>
      <c r="I342">
        <v>4.7003743399999998</v>
      </c>
      <c r="J342">
        <v>0</v>
      </c>
    </row>
    <row r="343" spans="1:10" x14ac:dyDescent="0.2">
      <c r="A343" s="1">
        <v>40391</v>
      </c>
      <c r="B343">
        <v>5007.66</v>
      </c>
      <c r="C343">
        <v>2052690.2</v>
      </c>
      <c r="D343">
        <v>2057697.86</v>
      </c>
      <c r="E343">
        <v>2056304.8259741601</v>
      </c>
      <c r="F343">
        <v>50</v>
      </c>
      <c r="G343">
        <v>429173.00893542299</v>
      </c>
      <c r="H343">
        <v>4.7913191446083099</v>
      </c>
      <c r="I343">
        <v>2.8087286E-2</v>
      </c>
      <c r="J343">
        <v>0</v>
      </c>
    </row>
    <row r="344" spans="1:10" x14ac:dyDescent="0.2">
      <c r="A344" s="1">
        <v>40422</v>
      </c>
      <c r="B344">
        <v>4350.28</v>
      </c>
      <c r="C344">
        <v>2157746.98</v>
      </c>
      <c r="D344">
        <v>2162097.2599999998</v>
      </c>
      <c r="E344">
        <v>2162118.08484622</v>
      </c>
      <c r="F344">
        <v>50</v>
      </c>
      <c r="G344">
        <v>437170.552470861</v>
      </c>
      <c r="H344">
        <v>4.9804039305052896</v>
      </c>
      <c r="I344">
        <v>15167.852980821001</v>
      </c>
      <c r="J344">
        <v>0</v>
      </c>
    </row>
    <row r="345" spans="1:10" x14ac:dyDescent="0.2">
      <c r="A345" s="1">
        <v>40452</v>
      </c>
      <c r="B345">
        <v>6987.24</v>
      </c>
      <c r="C345">
        <v>2814679.77</v>
      </c>
      <c r="D345">
        <v>2821667.01</v>
      </c>
      <c r="E345">
        <v>2821545.38185137</v>
      </c>
      <c r="F345">
        <v>50</v>
      </c>
      <c r="G345">
        <v>350907.655030764</v>
      </c>
      <c r="H345">
        <v>8.0420271627096298</v>
      </c>
      <c r="I345">
        <v>463.51150877700002</v>
      </c>
      <c r="J345">
        <v>0</v>
      </c>
    </row>
    <row r="346" spans="1:10" x14ac:dyDescent="0.2">
      <c r="A346" s="1">
        <v>40483</v>
      </c>
      <c r="B346">
        <v>4664.04</v>
      </c>
      <c r="C346">
        <v>1988160.07</v>
      </c>
      <c r="D346">
        <v>1992824.11</v>
      </c>
      <c r="E346">
        <v>1992772.38652121</v>
      </c>
      <c r="F346">
        <v>50</v>
      </c>
      <c r="G346">
        <v>443347.406758264</v>
      </c>
      <c r="H346">
        <v>4.4955588814471001</v>
      </c>
      <c r="I346">
        <v>321.98549744600001</v>
      </c>
      <c r="J346">
        <v>0</v>
      </c>
    </row>
    <row r="347" spans="1:10" x14ac:dyDescent="0.2">
      <c r="A347" s="1">
        <v>40513</v>
      </c>
      <c r="B347">
        <v>6151.97</v>
      </c>
      <c r="C347">
        <v>2372662.09</v>
      </c>
      <c r="D347">
        <v>2378814.06</v>
      </c>
      <c r="E347">
        <v>2378827.9221305898</v>
      </c>
      <c r="F347">
        <v>50</v>
      </c>
      <c r="G347">
        <v>553693.74516772397</v>
      </c>
      <c r="H347">
        <v>4.2963624909859099</v>
      </c>
      <c r="I347">
        <v>41.116101528999998</v>
      </c>
      <c r="J347">
        <v>0</v>
      </c>
    </row>
    <row r="348" spans="1:10" x14ac:dyDescent="0.2">
      <c r="A348" s="1">
        <v>40544</v>
      </c>
      <c r="B348">
        <v>3894.97</v>
      </c>
      <c r="C348">
        <v>2431096.31</v>
      </c>
      <c r="D348">
        <v>2434991.2799999998</v>
      </c>
      <c r="E348">
        <v>2441366.5267014699</v>
      </c>
      <c r="F348">
        <v>50</v>
      </c>
      <c r="G348">
        <v>503246.79211098101</v>
      </c>
      <c r="H348">
        <v>4.8513802982422396</v>
      </c>
      <c r="I348">
        <v>75.045699353000003</v>
      </c>
      <c r="J348">
        <v>0</v>
      </c>
    </row>
    <row r="349" spans="1:10" x14ac:dyDescent="0.2">
      <c r="A349" s="1">
        <v>40575</v>
      </c>
      <c r="B349">
        <v>2314.64</v>
      </c>
      <c r="C349">
        <v>2249611.38</v>
      </c>
      <c r="D349">
        <v>2251926.02</v>
      </c>
      <c r="E349">
        <v>2259234.8626226299</v>
      </c>
      <c r="F349">
        <v>50</v>
      </c>
      <c r="G349">
        <v>443905.66036014498</v>
      </c>
      <c r="H349">
        <v>5.0903079239361402</v>
      </c>
      <c r="I349">
        <v>381.63778871400001</v>
      </c>
      <c r="J349">
        <v>0</v>
      </c>
    </row>
    <row r="350" spans="1:10" x14ac:dyDescent="0.2">
      <c r="A350" s="1">
        <v>40603</v>
      </c>
      <c r="B350">
        <v>3252.45</v>
      </c>
      <c r="C350">
        <v>2504224.21</v>
      </c>
      <c r="D350">
        <v>2507476.66</v>
      </c>
      <c r="E350">
        <v>2507470.67949021</v>
      </c>
      <c r="F350">
        <v>50</v>
      </c>
      <c r="G350">
        <v>456641.65067979897</v>
      </c>
      <c r="H350">
        <v>5.4921491189174398</v>
      </c>
      <c r="I350">
        <v>473.35995185500002</v>
      </c>
      <c r="J350">
        <v>0</v>
      </c>
    </row>
    <row r="351" spans="1:10" x14ac:dyDescent="0.2">
      <c r="A351" s="1">
        <v>40634</v>
      </c>
      <c r="B351">
        <v>3272.61</v>
      </c>
      <c r="C351">
        <v>2827003.87</v>
      </c>
      <c r="D351">
        <v>2830276.48</v>
      </c>
      <c r="E351">
        <v>2873009.7720000702</v>
      </c>
      <c r="F351">
        <v>50</v>
      </c>
      <c r="G351">
        <v>519242.23186266702</v>
      </c>
      <c r="H351">
        <v>5.5331966755305499</v>
      </c>
      <c r="I351">
        <v>59.619137498999997</v>
      </c>
      <c r="J351">
        <v>0</v>
      </c>
    </row>
    <row r="352" spans="1:10" x14ac:dyDescent="0.2">
      <c r="A352" s="1">
        <v>40664</v>
      </c>
      <c r="B352">
        <v>3458.79</v>
      </c>
      <c r="C352">
        <v>2821407</v>
      </c>
      <c r="D352">
        <v>2824865.79</v>
      </c>
      <c r="E352">
        <v>2824375.21835679</v>
      </c>
      <c r="F352">
        <v>50</v>
      </c>
      <c r="G352">
        <v>487901.08641113999</v>
      </c>
      <c r="H352">
        <v>5.7888274837264397</v>
      </c>
      <c r="I352">
        <v>0</v>
      </c>
      <c r="J352">
        <v>0</v>
      </c>
    </row>
    <row r="353" spans="1:10" x14ac:dyDescent="0.2">
      <c r="A353" s="1">
        <v>40695</v>
      </c>
      <c r="B353">
        <v>1604.29</v>
      </c>
      <c r="C353">
        <v>3020237.48</v>
      </c>
      <c r="D353">
        <v>3021841.77</v>
      </c>
      <c r="E353">
        <v>3022109.5679244502</v>
      </c>
      <c r="F353">
        <v>50</v>
      </c>
      <c r="G353">
        <v>468168.00055916997</v>
      </c>
      <c r="H353">
        <v>6.4551818242915102</v>
      </c>
      <c r="I353">
        <v>0</v>
      </c>
      <c r="J353">
        <v>0</v>
      </c>
    </row>
    <row r="354" spans="1:10" x14ac:dyDescent="0.2">
      <c r="A354" s="1">
        <v>40725</v>
      </c>
      <c r="B354">
        <v>2531.12</v>
      </c>
      <c r="C354">
        <v>3083886.57</v>
      </c>
      <c r="D354">
        <v>3086417.69</v>
      </c>
      <c r="E354">
        <v>3086379.7783925999</v>
      </c>
      <c r="F354">
        <v>50</v>
      </c>
      <c r="G354">
        <v>508259.16786465899</v>
      </c>
      <c r="H354">
        <v>6.0728319804610402</v>
      </c>
      <c r="I354">
        <v>192.75057841899999</v>
      </c>
      <c r="J354">
        <v>0</v>
      </c>
    </row>
    <row r="355" spans="1:10" x14ac:dyDescent="0.2">
      <c r="A355" s="1">
        <v>40756</v>
      </c>
      <c r="B355">
        <v>2313.27</v>
      </c>
      <c r="C355">
        <v>3199465.78</v>
      </c>
      <c r="D355">
        <v>3201779.05</v>
      </c>
      <c r="E355">
        <v>3201769.85034046</v>
      </c>
      <c r="F355">
        <v>50</v>
      </c>
      <c r="G355">
        <v>484927.76851311099</v>
      </c>
      <c r="H355">
        <v>6.6025721391676404</v>
      </c>
      <c r="I355">
        <v>0.723552945</v>
      </c>
      <c r="J355">
        <v>0</v>
      </c>
    </row>
    <row r="356" spans="1:10" x14ac:dyDescent="0.2">
      <c r="A356" s="1">
        <v>40787</v>
      </c>
      <c r="B356">
        <v>9229.2099999999991</v>
      </c>
      <c r="C356">
        <v>2614303.5099999998</v>
      </c>
      <c r="D356">
        <v>2623532.7200000002</v>
      </c>
      <c r="E356">
        <v>2620648.7001629998</v>
      </c>
      <c r="F356">
        <v>50</v>
      </c>
      <c r="G356">
        <v>377282.21636064502</v>
      </c>
      <c r="H356">
        <v>6.9463275679060397</v>
      </c>
      <c r="I356">
        <v>77.160223631999997</v>
      </c>
      <c r="J356">
        <v>0</v>
      </c>
    </row>
    <row r="357" spans="1:10" x14ac:dyDescent="0.2">
      <c r="A357" s="1">
        <v>40817</v>
      </c>
      <c r="B357">
        <v>19693.849999999999</v>
      </c>
      <c r="C357">
        <v>2617493.5099999998</v>
      </c>
      <c r="D357">
        <v>2637187.36</v>
      </c>
      <c r="E357">
        <v>2637262.0938261598</v>
      </c>
      <c r="F357">
        <v>50</v>
      </c>
      <c r="G357">
        <v>457616.61131698103</v>
      </c>
      <c r="H357">
        <v>5.7630389847985501</v>
      </c>
      <c r="I357">
        <v>0.277285008</v>
      </c>
      <c r="J357">
        <v>0</v>
      </c>
    </row>
    <row r="358" spans="1:10" x14ac:dyDescent="0.2">
      <c r="A358" s="1">
        <v>40848</v>
      </c>
      <c r="B358">
        <v>14834.95</v>
      </c>
      <c r="C358">
        <v>2585573.2000000002</v>
      </c>
      <c r="D358">
        <v>2600408.15</v>
      </c>
      <c r="E358">
        <v>2600365.96808358</v>
      </c>
      <c r="F358">
        <v>50</v>
      </c>
      <c r="G358">
        <v>438116.31364910398</v>
      </c>
      <c r="H358">
        <v>5.9353324381485297</v>
      </c>
      <c r="I358">
        <v>0</v>
      </c>
      <c r="J358">
        <v>0</v>
      </c>
    </row>
    <row r="359" spans="1:10" x14ac:dyDescent="0.2">
      <c r="A359" s="1">
        <v>40878</v>
      </c>
      <c r="B359">
        <v>13539.08</v>
      </c>
      <c r="C359">
        <v>2450585.38</v>
      </c>
      <c r="D359">
        <v>2464124.46</v>
      </c>
      <c r="E359">
        <v>2464285.55709652</v>
      </c>
      <c r="F359">
        <v>50</v>
      </c>
      <c r="G359">
        <v>375965.063250901</v>
      </c>
      <c r="H359">
        <v>6.5545689293438398</v>
      </c>
      <c r="I359">
        <v>3.3650066189999999</v>
      </c>
      <c r="J359">
        <v>0</v>
      </c>
    </row>
    <row r="360" spans="1:10" x14ac:dyDescent="0.2">
      <c r="A360" s="1">
        <v>40909</v>
      </c>
      <c r="B360">
        <v>8983.19</v>
      </c>
      <c r="C360">
        <v>2502124.7599999998</v>
      </c>
      <c r="D360">
        <v>2511107.9500000002</v>
      </c>
      <c r="E360">
        <v>2511107.46551175</v>
      </c>
      <c r="F360">
        <v>50</v>
      </c>
      <c r="G360">
        <v>349848.60921305802</v>
      </c>
      <c r="H360">
        <v>7.1776974365002904</v>
      </c>
      <c r="I360">
        <v>0</v>
      </c>
      <c r="J360">
        <v>0</v>
      </c>
    </row>
    <row r="361" spans="1:10" x14ac:dyDescent="0.2">
      <c r="A361" s="1">
        <v>40940</v>
      </c>
      <c r="B361">
        <v>7997.23</v>
      </c>
      <c r="C361">
        <v>2153036.6</v>
      </c>
      <c r="D361">
        <v>2161033.83</v>
      </c>
      <c r="E361">
        <v>2161057.3242907599</v>
      </c>
      <c r="F361">
        <v>50</v>
      </c>
      <c r="G361">
        <v>397912.13320641802</v>
      </c>
      <c r="H361">
        <v>5.4309969379228002</v>
      </c>
      <c r="I361">
        <v>2.2527156210000001</v>
      </c>
      <c r="J361">
        <v>0</v>
      </c>
    </row>
    <row r="362" spans="1:10" x14ac:dyDescent="0.2">
      <c r="A362" s="1">
        <v>40969</v>
      </c>
      <c r="B362">
        <v>5632.67</v>
      </c>
      <c r="C362">
        <v>2292490.9</v>
      </c>
      <c r="D362">
        <v>2298123.5699999998</v>
      </c>
      <c r="E362">
        <v>2298124.12196323</v>
      </c>
      <c r="F362">
        <v>50</v>
      </c>
      <c r="G362">
        <v>472834.94686023297</v>
      </c>
      <c r="H362">
        <v>4.8603093684666696</v>
      </c>
      <c r="I362">
        <v>0</v>
      </c>
      <c r="J362">
        <v>0</v>
      </c>
    </row>
    <row r="363" spans="1:10" x14ac:dyDescent="0.2">
      <c r="A363" s="1">
        <v>41000</v>
      </c>
      <c r="B363">
        <v>15520.15</v>
      </c>
      <c r="C363">
        <v>2323890.65</v>
      </c>
      <c r="D363">
        <v>2339410.7999999998</v>
      </c>
      <c r="E363">
        <v>2339417.4567867601</v>
      </c>
      <c r="F363">
        <v>50</v>
      </c>
      <c r="G363">
        <v>379717.54587641801</v>
      </c>
      <c r="H363">
        <v>6.1609411579525499</v>
      </c>
      <c r="I363">
        <v>0</v>
      </c>
      <c r="J363">
        <v>0</v>
      </c>
    </row>
    <row r="364" spans="1:10" x14ac:dyDescent="0.2">
      <c r="A364" s="1">
        <v>41030</v>
      </c>
      <c r="B364">
        <v>12187.99</v>
      </c>
      <c r="C364">
        <v>1967678.67</v>
      </c>
      <c r="D364">
        <v>1979866.66</v>
      </c>
      <c r="E364">
        <v>1979875.5222227101</v>
      </c>
      <c r="F364">
        <v>50</v>
      </c>
      <c r="G364">
        <v>452451.988017842</v>
      </c>
      <c r="H364">
        <v>4.37587981632349</v>
      </c>
      <c r="I364">
        <v>0</v>
      </c>
      <c r="J364">
        <v>0</v>
      </c>
    </row>
    <row r="365" spans="1:10" x14ac:dyDescent="0.2">
      <c r="A365" s="1">
        <v>41061</v>
      </c>
      <c r="B365">
        <v>10832.12</v>
      </c>
      <c r="C365">
        <v>1727973.81</v>
      </c>
      <c r="D365">
        <v>1738805.93</v>
      </c>
      <c r="E365">
        <v>1738805.7857729199</v>
      </c>
      <c r="F365">
        <v>50</v>
      </c>
      <c r="G365">
        <v>416460.23131517001</v>
      </c>
      <c r="H365">
        <v>4.1752024683889299</v>
      </c>
      <c r="I365">
        <v>0</v>
      </c>
      <c r="J365">
        <v>0</v>
      </c>
    </row>
    <row r="366" spans="1:10" x14ac:dyDescent="0.2">
      <c r="A366" s="1">
        <v>41091</v>
      </c>
      <c r="B366">
        <v>5256.63</v>
      </c>
      <c r="C366">
        <v>1701765.85</v>
      </c>
      <c r="D366">
        <v>1707022.48</v>
      </c>
      <c r="E366">
        <v>1707022.37917649</v>
      </c>
      <c r="F366">
        <v>50</v>
      </c>
      <c r="G366">
        <v>421531.11975063098</v>
      </c>
      <c r="H366">
        <v>4.0495761740825502</v>
      </c>
      <c r="I366">
        <v>0</v>
      </c>
      <c r="J366">
        <v>0</v>
      </c>
    </row>
    <row r="367" spans="1:10" x14ac:dyDescent="0.2">
      <c r="A367" s="1">
        <v>41122</v>
      </c>
      <c r="B367">
        <v>8422.9699999999993</v>
      </c>
      <c r="C367">
        <v>1727918.06</v>
      </c>
      <c r="D367">
        <v>1736341.03</v>
      </c>
      <c r="E367">
        <v>1736340.98995767</v>
      </c>
      <c r="F367">
        <v>50</v>
      </c>
      <c r="G367">
        <v>373087.55411384202</v>
      </c>
      <c r="H367">
        <v>4.6539772522882297</v>
      </c>
      <c r="I367">
        <v>0</v>
      </c>
      <c r="J367">
        <v>0</v>
      </c>
    </row>
    <row r="368" spans="1:10" x14ac:dyDescent="0.2">
      <c r="A368" s="1">
        <v>41153</v>
      </c>
      <c r="B368">
        <v>1028.44</v>
      </c>
      <c r="C368">
        <v>1617698.19</v>
      </c>
      <c r="D368">
        <v>1618726.63</v>
      </c>
      <c r="E368">
        <v>1618724.4192753299</v>
      </c>
      <c r="F368">
        <v>50</v>
      </c>
      <c r="G368">
        <v>349209.68466470903</v>
      </c>
      <c r="H368">
        <v>4.6353938345940602</v>
      </c>
      <c r="I368">
        <v>0</v>
      </c>
      <c r="J368">
        <v>0</v>
      </c>
    </row>
    <row r="369" spans="1:10" x14ac:dyDescent="0.2">
      <c r="A369" s="1">
        <v>41183</v>
      </c>
      <c r="B369">
        <v>3240.6</v>
      </c>
      <c r="C369">
        <v>1926758.38</v>
      </c>
      <c r="D369">
        <v>1929998.98</v>
      </c>
      <c r="E369">
        <v>1929999.00124164</v>
      </c>
      <c r="F369">
        <v>50</v>
      </c>
      <c r="G369">
        <v>597901.13041622995</v>
      </c>
      <c r="H369">
        <v>3.2279567692037499</v>
      </c>
      <c r="I369">
        <v>0</v>
      </c>
      <c r="J369">
        <v>0</v>
      </c>
    </row>
    <row r="370" spans="1:10" x14ac:dyDescent="0.2">
      <c r="A370" s="1">
        <v>41214</v>
      </c>
      <c r="B370">
        <v>2405.09</v>
      </c>
      <c r="C370">
        <v>2280993.7200000002</v>
      </c>
      <c r="D370">
        <v>2283398.81</v>
      </c>
      <c r="E370">
        <v>2283392.3367154198</v>
      </c>
      <c r="F370">
        <v>50</v>
      </c>
      <c r="G370">
        <v>718624.75500167103</v>
      </c>
      <c r="H370">
        <v>3.17744736849499</v>
      </c>
      <c r="I370">
        <v>0</v>
      </c>
      <c r="J370">
        <v>0</v>
      </c>
    </row>
    <row r="371" spans="1:10" x14ac:dyDescent="0.2">
      <c r="A371" s="1">
        <v>41244</v>
      </c>
      <c r="B371">
        <v>1960.47</v>
      </c>
      <c r="C371">
        <v>2525620</v>
      </c>
      <c r="D371">
        <v>2527580.4700000002</v>
      </c>
      <c r="E371">
        <v>2527578.4581449898</v>
      </c>
      <c r="F371">
        <v>50</v>
      </c>
      <c r="G371">
        <v>868218.94325168896</v>
      </c>
      <c r="H371">
        <v>2.9112224258533201</v>
      </c>
      <c r="I371">
        <v>0</v>
      </c>
      <c r="J371">
        <v>0</v>
      </c>
    </row>
    <row r="372" spans="1:10" x14ac:dyDescent="0.2">
      <c r="A372" s="1">
        <v>41275</v>
      </c>
      <c r="B372">
        <v>1518.21</v>
      </c>
      <c r="C372">
        <v>2310083.19</v>
      </c>
      <c r="D372">
        <v>2311601.4</v>
      </c>
      <c r="E372">
        <v>2311601.1802403899</v>
      </c>
      <c r="F372">
        <v>50</v>
      </c>
      <c r="G372">
        <v>703377.43529862398</v>
      </c>
      <c r="H372">
        <v>3.2864306760977899</v>
      </c>
      <c r="I372">
        <v>0</v>
      </c>
      <c r="J372">
        <v>0</v>
      </c>
    </row>
    <row r="373" spans="1:10" x14ac:dyDescent="0.2">
      <c r="A373" s="1">
        <v>41306</v>
      </c>
      <c r="B373">
        <v>1804.22</v>
      </c>
      <c r="C373">
        <v>2276310.4900000002</v>
      </c>
      <c r="D373">
        <v>2278114.71</v>
      </c>
      <c r="E373">
        <v>2278114.5238745199</v>
      </c>
      <c r="F373">
        <v>50</v>
      </c>
      <c r="G373">
        <v>652558.68020376004</v>
      </c>
      <c r="H373">
        <v>3.4910493002149399</v>
      </c>
      <c r="I373">
        <v>0</v>
      </c>
      <c r="J373">
        <v>0</v>
      </c>
    </row>
    <row r="374" spans="1:10" x14ac:dyDescent="0.2">
      <c r="A374" s="1">
        <v>41334</v>
      </c>
      <c r="B374">
        <v>9760.16</v>
      </c>
      <c r="C374">
        <v>2147400.89</v>
      </c>
      <c r="D374">
        <v>2157161.0499999998</v>
      </c>
      <c r="E374">
        <v>2157160.9233025401</v>
      </c>
      <c r="F374">
        <v>50</v>
      </c>
      <c r="G374">
        <v>756399.13077301905</v>
      </c>
      <c r="H374">
        <v>2.8518818115218898</v>
      </c>
      <c r="I374">
        <v>0</v>
      </c>
      <c r="J374">
        <v>0</v>
      </c>
    </row>
    <row r="375" spans="1:10" x14ac:dyDescent="0.2">
      <c r="A375" s="1"/>
    </row>
    <row r="376" spans="1:10" x14ac:dyDescent="0.2">
      <c r="A376" s="1"/>
      <c r="D376" s="28">
        <f>SUM(D264:D375)</f>
        <v>191996784.00000006</v>
      </c>
      <c r="G376" s="77">
        <f>SUM(G264:G375)</f>
        <v>26519253.299062174</v>
      </c>
    </row>
    <row r="377" spans="1:10" x14ac:dyDescent="0.2">
      <c r="D377" s="28">
        <f>+Z265+Z266+Z267+Z268+Z269+Z270+Z271+Z272+Z273+Z274</f>
        <v>191996784</v>
      </c>
      <c r="G377" s="77">
        <f>+Z279+Z280+Z281+Z282+Z283+Z284+Z285+Z286+Z287+Z288</f>
        <v>26519253.299062174</v>
      </c>
    </row>
  </sheetData>
  <phoneticPr fontId="4" type="noConversion"/>
  <pageMargins left="0.75" right="0.75" top="1" bottom="1" header="0.5" footer="0.5"/>
  <pageSetup orientation="portrait" horizontalDpi="1200" verticalDpi="12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 enableFormatConditionsCalculation="0">
    <tabColor theme="2" tint="-0.749992370372631"/>
    <pageSetUpPr fitToPage="1"/>
  </sheetPr>
  <dimension ref="A1:W630"/>
  <sheetViews>
    <sheetView topLeftCell="A103" workbookViewId="0">
      <selection activeCell="C113" sqref="C113:C115"/>
    </sheetView>
  </sheetViews>
  <sheetFormatPr defaultRowHeight="12.75" outlineLevelRow="2" x14ac:dyDescent="0.2"/>
  <cols>
    <col min="3" max="3" width="8.140625" bestFit="1" customWidth="1"/>
    <col min="4" max="4" width="9" bestFit="1" customWidth="1"/>
  </cols>
  <sheetData>
    <row r="1" spans="1:20" ht="14.25" x14ac:dyDescent="0.2">
      <c r="B1" s="39" t="s">
        <v>74</v>
      </c>
      <c r="C1" s="39" t="s">
        <v>75</v>
      </c>
      <c r="G1" s="39" t="s">
        <v>74</v>
      </c>
    </row>
    <row r="2" spans="1:20" x14ac:dyDescent="0.2">
      <c r="A2" s="9">
        <v>37987</v>
      </c>
      <c r="B2">
        <v>34.659999999999997</v>
      </c>
      <c r="C2">
        <v>6.1581111111111095</v>
      </c>
    </row>
    <row r="3" spans="1:20" x14ac:dyDescent="0.2">
      <c r="A3" s="9">
        <v>38018</v>
      </c>
      <c r="B3">
        <v>34.049999999999997</v>
      </c>
      <c r="C3">
        <v>5.3982105263157889</v>
      </c>
      <c r="H3" s="9" t="s">
        <v>23</v>
      </c>
      <c r="I3" s="9" t="s">
        <v>24</v>
      </c>
      <c r="J3" s="9" t="s">
        <v>25</v>
      </c>
      <c r="K3" s="9" t="s">
        <v>26</v>
      </c>
      <c r="L3" s="9" t="s">
        <v>27</v>
      </c>
      <c r="M3" s="9" t="s">
        <v>28</v>
      </c>
      <c r="N3" s="9" t="s">
        <v>29</v>
      </c>
      <c r="O3" s="9" t="s">
        <v>30</v>
      </c>
      <c r="P3" s="9" t="s">
        <v>31</v>
      </c>
      <c r="Q3" s="9" t="s">
        <v>32</v>
      </c>
      <c r="R3" s="9" t="s">
        <v>33</v>
      </c>
      <c r="S3" s="9" t="s">
        <v>34</v>
      </c>
    </row>
    <row r="4" spans="1:20" x14ac:dyDescent="0.2">
      <c r="A4" s="9">
        <v>38047</v>
      </c>
      <c r="B4">
        <v>36.6</v>
      </c>
      <c r="C4">
        <v>5.3783565217391294</v>
      </c>
      <c r="G4">
        <v>2004</v>
      </c>
      <c r="H4">
        <v>34.659999999999997</v>
      </c>
      <c r="I4">
        <v>34.049999999999997</v>
      </c>
      <c r="J4">
        <v>36.6</v>
      </c>
      <c r="K4">
        <v>35.799999999999997</v>
      </c>
      <c r="L4">
        <v>39.28</v>
      </c>
      <c r="M4">
        <v>37.15</v>
      </c>
      <c r="N4">
        <v>40.24</v>
      </c>
      <c r="O4">
        <v>44.32</v>
      </c>
      <c r="P4">
        <v>45.81</v>
      </c>
      <c r="Q4">
        <v>53.46</v>
      </c>
      <c r="R4">
        <v>47.33</v>
      </c>
      <c r="S4">
        <v>42.28</v>
      </c>
    </row>
    <row r="5" spans="1:20" x14ac:dyDescent="0.2">
      <c r="A5" s="9">
        <v>38078</v>
      </c>
      <c r="B5">
        <v>35.799999999999997</v>
      </c>
      <c r="C5">
        <v>5.7004047619047622</v>
      </c>
      <c r="G5">
        <v>2005</v>
      </c>
      <c r="H5">
        <v>46.02</v>
      </c>
      <c r="I5">
        <v>46.94</v>
      </c>
      <c r="J5">
        <v>53.42</v>
      </c>
      <c r="K5">
        <v>52.46</v>
      </c>
      <c r="L5">
        <v>49.59</v>
      </c>
      <c r="M5">
        <v>55.94</v>
      </c>
      <c r="N5">
        <v>58.53</v>
      </c>
      <c r="O5">
        <v>64.67</v>
      </c>
      <c r="P5">
        <v>65.930000000000007</v>
      </c>
      <c r="Q5">
        <v>61.29</v>
      </c>
      <c r="R5">
        <v>57.41</v>
      </c>
      <c r="S5" s="55">
        <v>57.808181818181808</v>
      </c>
    </row>
    <row r="6" spans="1:20" x14ac:dyDescent="0.2">
      <c r="A6" s="9">
        <v>38108</v>
      </c>
      <c r="B6">
        <v>39.28</v>
      </c>
      <c r="C6">
        <v>6.3000350000000012</v>
      </c>
      <c r="G6">
        <v>2006</v>
      </c>
      <c r="H6" s="55">
        <v>64.110499999999988</v>
      </c>
      <c r="I6" s="55">
        <v>61.487894736842094</v>
      </c>
      <c r="J6" s="55">
        <v>63.76</v>
      </c>
      <c r="K6" s="55">
        <v>70.92</v>
      </c>
      <c r="L6" s="55">
        <v>72.06</v>
      </c>
      <c r="M6" s="55">
        <v>71.31</v>
      </c>
      <c r="N6" s="55">
        <v>76.040000000000006</v>
      </c>
      <c r="O6" s="55">
        <v>74.849999999999994</v>
      </c>
      <c r="P6" s="55">
        <v>63.52</v>
      </c>
      <c r="Q6" s="55">
        <v>58.93</v>
      </c>
      <c r="R6" s="55">
        <v>60.85</v>
      </c>
      <c r="S6" s="55">
        <v>64.12</v>
      </c>
      <c r="T6" s="55"/>
    </row>
    <row r="7" spans="1:20" x14ac:dyDescent="0.2">
      <c r="A7" s="9">
        <v>38139</v>
      </c>
      <c r="B7">
        <v>37.15</v>
      </c>
      <c r="C7">
        <v>6.2915809523809534</v>
      </c>
      <c r="G7">
        <v>2007</v>
      </c>
      <c r="H7" s="55">
        <v>56.29</v>
      </c>
      <c r="I7">
        <v>60.62</v>
      </c>
      <c r="J7">
        <v>64.22</v>
      </c>
      <c r="K7">
        <v>68.510000000000005</v>
      </c>
      <c r="L7">
        <v>68.48</v>
      </c>
      <c r="M7" s="55">
        <v>72.599999999999994</v>
      </c>
      <c r="N7" s="55">
        <v>78.08</v>
      </c>
      <c r="O7" s="55">
        <v>72.81</v>
      </c>
      <c r="P7" s="55">
        <v>79.260000000000005</v>
      </c>
      <c r="Q7" s="55">
        <v>85.27</v>
      </c>
      <c r="R7" s="55">
        <v>95.28</v>
      </c>
      <c r="S7" s="55">
        <v>95.04</v>
      </c>
    </row>
    <row r="8" spans="1:20" x14ac:dyDescent="0.2">
      <c r="A8" s="9">
        <v>38169</v>
      </c>
      <c r="B8">
        <v>40.24</v>
      </c>
      <c r="C8">
        <v>5.9324571428571442</v>
      </c>
      <c r="G8">
        <v>2008</v>
      </c>
      <c r="H8" s="55">
        <v>95.38</v>
      </c>
      <c r="I8" s="55">
        <v>98.17</v>
      </c>
      <c r="J8" s="55">
        <v>107.05</v>
      </c>
      <c r="K8" s="55">
        <v>114.8</v>
      </c>
      <c r="L8" s="55">
        <v>128.47</v>
      </c>
      <c r="M8" s="55">
        <v>137.37</v>
      </c>
      <c r="N8" s="55">
        <v>136.69999999999999</v>
      </c>
      <c r="O8" s="55">
        <v>119</v>
      </c>
      <c r="P8" s="55">
        <v>107.35</v>
      </c>
      <c r="Q8" s="55">
        <v>78.2</v>
      </c>
      <c r="R8" s="55">
        <v>55.08</v>
      </c>
      <c r="S8" s="55">
        <v>42.51</v>
      </c>
    </row>
    <row r="9" spans="1:20" x14ac:dyDescent="0.2">
      <c r="A9" s="9">
        <v>38200</v>
      </c>
      <c r="B9">
        <v>44.32</v>
      </c>
      <c r="C9">
        <v>5.4505545454545459</v>
      </c>
      <c r="G9">
        <v>2009</v>
      </c>
      <c r="H9" s="55">
        <v>45.67</v>
      </c>
      <c r="I9" s="55">
        <v>45.18</v>
      </c>
      <c r="J9" s="55">
        <v>49.26</v>
      </c>
      <c r="K9" s="55">
        <v>51.75</v>
      </c>
      <c r="L9" s="55">
        <v>59.98</v>
      </c>
      <c r="M9" s="55">
        <v>70.59</v>
      </c>
      <c r="N9" s="55">
        <v>66.430000000000007</v>
      </c>
      <c r="O9" s="55">
        <v>74.010000000000005</v>
      </c>
      <c r="P9" s="55">
        <v>69.83</v>
      </c>
      <c r="Q9" s="55">
        <v>75.739999999999995</v>
      </c>
      <c r="R9" s="55">
        <v>79.08</v>
      </c>
      <c r="S9" s="55">
        <v>76.709999999999994</v>
      </c>
      <c r="T9" s="55"/>
    </row>
    <row r="10" spans="1:20" x14ac:dyDescent="0.2">
      <c r="A10" s="9">
        <v>38231</v>
      </c>
      <c r="B10">
        <v>45.81</v>
      </c>
      <c r="C10">
        <v>5.0831714285714291</v>
      </c>
      <c r="G10">
        <v>2010</v>
      </c>
      <c r="H10" s="55">
        <v>79.650000000000006</v>
      </c>
      <c r="I10" s="55">
        <v>76.64</v>
      </c>
      <c r="J10" s="55">
        <v>81.61</v>
      </c>
      <c r="K10" s="55">
        <v>87.44</v>
      </c>
      <c r="L10" s="55">
        <v>79.319999999999993</v>
      </c>
      <c r="M10" s="55">
        <v>78.5</v>
      </c>
      <c r="N10" s="55">
        <v>78.430000000000007</v>
      </c>
      <c r="O10" s="55">
        <v>78.88</v>
      </c>
      <c r="P10" s="55">
        <v>79.349999999999994</v>
      </c>
      <c r="Q10" s="55">
        <v>84.6</v>
      </c>
      <c r="R10" s="55">
        <v>87.63</v>
      </c>
      <c r="S10" s="55">
        <v>93.74</v>
      </c>
    </row>
    <row r="11" spans="1:20" x14ac:dyDescent="0.2">
      <c r="A11" s="9">
        <v>38261</v>
      </c>
      <c r="B11">
        <v>53.46</v>
      </c>
      <c r="C11">
        <v>6.339204761904762</v>
      </c>
      <c r="G11">
        <v>2011</v>
      </c>
      <c r="H11" s="55">
        <v>97.26</v>
      </c>
      <c r="I11" s="55">
        <v>105.95</v>
      </c>
      <c r="J11" s="55">
        <v>117.25</v>
      </c>
      <c r="K11" s="55">
        <v>125.72</v>
      </c>
      <c r="L11" s="55">
        <v>116.01</v>
      </c>
      <c r="M11" s="55">
        <v>113.12</v>
      </c>
      <c r="N11" s="55">
        <v>116.56</v>
      </c>
      <c r="O11" s="55">
        <v>110.49</v>
      </c>
      <c r="P11" s="55">
        <v>113.68</v>
      </c>
      <c r="Q11" s="55">
        <v>111.75</v>
      </c>
      <c r="R11" s="55">
        <v>112.07</v>
      </c>
      <c r="S11" s="55">
        <v>108.85</v>
      </c>
    </row>
    <row r="12" spans="1:20" x14ac:dyDescent="0.2">
      <c r="A12" s="9">
        <v>38292</v>
      </c>
      <c r="B12">
        <v>47.33</v>
      </c>
      <c r="C12">
        <v>6.1480650000000008</v>
      </c>
      <c r="G12">
        <v>2012</v>
      </c>
      <c r="H12" s="55">
        <v>112.3</v>
      </c>
      <c r="I12" s="55">
        <v>121.41</v>
      </c>
      <c r="J12" s="55">
        <v>128.12</v>
      </c>
      <c r="K12" s="55">
        <v>122.67</v>
      </c>
      <c r="L12" s="55">
        <v>108.92</v>
      </c>
      <c r="M12" s="55">
        <v>95.4</v>
      </c>
      <c r="N12" s="55">
        <v>103.45</v>
      </c>
      <c r="O12" s="55">
        <v>111.56</v>
      </c>
      <c r="P12" s="55">
        <v>112.96</v>
      </c>
      <c r="Q12" s="55">
        <v>109.14</v>
      </c>
      <c r="R12" s="55">
        <v>108.21</v>
      </c>
      <c r="S12" s="55">
        <v>110.17</v>
      </c>
    </row>
    <row r="13" spans="1:20" x14ac:dyDescent="0.2">
      <c r="A13" s="9">
        <v>38322</v>
      </c>
      <c r="B13">
        <v>42.28</v>
      </c>
      <c r="C13">
        <v>6.6166380952380965</v>
      </c>
      <c r="G13">
        <v>2013</v>
      </c>
      <c r="H13">
        <v>112.7</v>
      </c>
      <c r="I13">
        <v>116.42</v>
      </c>
      <c r="J13">
        <v>113.28</v>
      </c>
      <c r="K13" s="55">
        <v>105.6</v>
      </c>
      <c r="L13" s="55">
        <v>104.09</v>
      </c>
      <c r="M13" s="55">
        <v>104.22</v>
      </c>
    </row>
    <row r="14" spans="1:20" x14ac:dyDescent="0.2">
      <c r="A14" s="9">
        <v>38353</v>
      </c>
      <c r="B14">
        <v>46.02</v>
      </c>
      <c r="C14">
        <v>6.1430950000000006</v>
      </c>
    </row>
    <row r="15" spans="1:20" ht="14.25" x14ac:dyDescent="0.2">
      <c r="A15" s="9">
        <v>38384</v>
      </c>
      <c r="B15">
        <v>46.94</v>
      </c>
      <c r="C15">
        <v>6.1124315789473682</v>
      </c>
      <c r="G15" s="39" t="s">
        <v>75</v>
      </c>
    </row>
    <row r="16" spans="1:20" x14ac:dyDescent="0.2">
      <c r="A16" s="9">
        <v>38412</v>
      </c>
      <c r="B16">
        <v>53.42</v>
      </c>
      <c r="C16">
        <v>6.9228499999999977</v>
      </c>
    </row>
    <row r="17" spans="1:19" x14ac:dyDescent="0.2">
      <c r="A17" s="9">
        <v>38443</v>
      </c>
      <c r="B17">
        <v>52.46</v>
      </c>
      <c r="C17">
        <v>7.2004428571428578</v>
      </c>
      <c r="H17" s="9" t="s">
        <v>23</v>
      </c>
      <c r="I17" s="9" t="s">
        <v>24</v>
      </c>
      <c r="J17" s="9" t="s">
        <v>25</v>
      </c>
      <c r="K17" s="9" t="s">
        <v>26</v>
      </c>
      <c r="L17" s="9" t="s">
        <v>27</v>
      </c>
      <c r="M17" s="9" t="s">
        <v>28</v>
      </c>
      <c r="N17" s="9" t="s">
        <v>29</v>
      </c>
      <c r="O17" s="9" t="s">
        <v>30</v>
      </c>
      <c r="P17" s="9" t="s">
        <v>31</v>
      </c>
      <c r="Q17" s="9" t="s">
        <v>32</v>
      </c>
      <c r="R17" s="9" t="s">
        <v>33</v>
      </c>
      <c r="S17" s="9" t="s">
        <v>34</v>
      </c>
    </row>
    <row r="18" spans="1:19" x14ac:dyDescent="0.2">
      <c r="A18" s="9">
        <v>38473</v>
      </c>
      <c r="B18">
        <v>49.59</v>
      </c>
      <c r="C18">
        <v>6.4880047619047616</v>
      </c>
      <c r="G18">
        <v>2004</v>
      </c>
      <c r="H18">
        <v>6.1581111111111095</v>
      </c>
      <c r="I18">
        <v>5.3982105263157889</v>
      </c>
      <c r="J18">
        <v>5.3783565217391294</v>
      </c>
      <c r="K18">
        <v>5.7004047619047622</v>
      </c>
      <c r="L18">
        <v>6.3000350000000012</v>
      </c>
      <c r="M18">
        <v>6.2915809523809534</v>
      </c>
      <c r="N18">
        <v>5.9324571428571442</v>
      </c>
      <c r="O18">
        <v>5.4505545454545459</v>
      </c>
      <c r="P18">
        <v>5.0831714285714291</v>
      </c>
      <c r="Q18">
        <v>6.339204761904762</v>
      </c>
      <c r="R18">
        <v>6.1480650000000008</v>
      </c>
      <c r="S18">
        <v>6.6166380952380965</v>
      </c>
    </row>
    <row r="19" spans="1:19" x14ac:dyDescent="0.2">
      <c r="A19" s="9">
        <v>38504</v>
      </c>
      <c r="B19">
        <v>55.94</v>
      </c>
      <c r="C19">
        <v>7.1507227272727274</v>
      </c>
      <c r="G19">
        <v>2005</v>
      </c>
      <c r="H19">
        <v>6.1430950000000006</v>
      </c>
      <c r="I19">
        <v>6.1124315789473682</v>
      </c>
      <c r="J19">
        <v>6.9228499999999977</v>
      </c>
      <c r="K19">
        <v>7.2004428571428578</v>
      </c>
      <c r="L19">
        <v>6.4880047619047616</v>
      </c>
      <c r="M19">
        <v>7.1507227272727274</v>
      </c>
      <c r="N19">
        <v>7.591005</v>
      </c>
      <c r="O19">
        <v>9.2947181818181832</v>
      </c>
      <c r="P19">
        <v>11.982264705882351</v>
      </c>
      <c r="Q19">
        <v>13.50150625</v>
      </c>
      <c r="R19">
        <v>10.327074999999999</v>
      </c>
      <c r="S19">
        <v>13.051904761904764</v>
      </c>
    </row>
    <row r="20" spans="1:19" x14ac:dyDescent="0.2">
      <c r="A20" s="9">
        <v>38534</v>
      </c>
      <c r="B20">
        <v>58.53</v>
      </c>
      <c r="C20">
        <v>7.591005</v>
      </c>
      <c r="G20">
        <v>2006</v>
      </c>
      <c r="H20">
        <v>8.6780000000000008</v>
      </c>
      <c r="I20">
        <v>7.5331578947368421</v>
      </c>
      <c r="J20">
        <v>6.87</v>
      </c>
      <c r="K20">
        <v>7.15</v>
      </c>
      <c r="L20">
        <v>6.24</v>
      </c>
      <c r="M20">
        <v>6.2</v>
      </c>
      <c r="N20">
        <v>6.17</v>
      </c>
      <c r="O20">
        <v>7.11</v>
      </c>
      <c r="P20">
        <v>4.9000000000000004</v>
      </c>
      <c r="Q20">
        <v>5.87</v>
      </c>
      <c r="R20">
        <v>7.4</v>
      </c>
      <c r="S20">
        <v>6.73</v>
      </c>
    </row>
    <row r="21" spans="1:19" x14ac:dyDescent="0.2">
      <c r="A21" s="9">
        <v>38565</v>
      </c>
      <c r="B21">
        <v>64.67</v>
      </c>
      <c r="C21">
        <v>9.2947181818181832</v>
      </c>
      <c r="G21">
        <v>2007</v>
      </c>
      <c r="H21">
        <v>6.6</v>
      </c>
      <c r="I21">
        <v>8.25</v>
      </c>
      <c r="J21">
        <v>7.11</v>
      </c>
      <c r="K21">
        <v>7.6</v>
      </c>
      <c r="L21">
        <v>7.64</v>
      </c>
      <c r="M21">
        <v>7.35</v>
      </c>
      <c r="N21">
        <v>6.22</v>
      </c>
      <c r="O21">
        <v>6.23</v>
      </c>
      <c r="P21">
        <v>6.02</v>
      </c>
      <c r="Q21">
        <v>6.74</v>
      </c>
      <c r="R21">
        <v>7.13</v>
      </c>
      <c r="S21">
        <v>7.11</v>
      </c>
    </row>
    <row r="22" spans="1:19" x14ac:dyDescent="0.2">
      <c r="A22" s="9">
        <v>38596</v>
      </c>
      <c r="B22">
        <v>65.930000000000007</v>
      </c>
      <c r="C22">
        <v>11.982264705882351</v>
      </c>
      <c r="G22">
        <v>2008</v>
      </c>
      <c r="H22">
        <v>7.99</v>
      </c>
      <c r="I22">
        <v>8.5500000000000007</v>
      </c>
      <c r="J22">
        <v>9.4499999999999993</v>
      </c>
      <c r="K22">
        <v>10.18</v>
      </c>
      <c r="L22">
        <v>11.27</v>
      </c>
      <c r="M22" s="55">
        <v>12.7</v>
      </c>
      <c r="N22">
        <v>11.11</v>
      </c>
      <c r="O22">
        <v>8.26</v>
      </c>
      <c r="P22">
        <v>7.64</v>
      </c>
      <c r="Q22">
        <v>6.74</v>
      </c>
      <c r="R22">
        <v>6.69</v>
      </c>
      <c r="S22">
        <v>5.84</v>
      </c>
    </row>
    <row r="23" spans="1:19" x14ac:dyDescent="0.2">
      <c r="A23" s="9">
        <v>38626</v>
      </c>
      <c r="B23">
        <v>61.29</v>
      </c>
      <c r="C23">
        <v>13.50150625</v>
      </c>
      <c r="G23">
        <v>2009</v>
      </c>
      <c r="H23">
        <v>5.24</v>
      </c>
      <c r="I23">
        <v>4.53</v>
      </c>
      <c r="J23">
        <v>3.96</v>
      </c>
      <c r="K23">
        <v>3.5</v>
      </c>
      <c r="L23">
        <v>3.83</v>
      </c>
      <c r="M23">
        <v>3.8</v>
      </c>
      <c r="N23">
        <v>3.38</v>
      </c>
      <c r="O23">
        <v>3.14</v>
      </c>
      <c r="P23">
        <v>2.96</v>
      </c>
      <c r="Q23">
        <v>4</v>
      </c>
      <c r="R23">
        <v>3.7</v>
      </c>
      <c r="S23">
        <v>5.34</v>
      </c>
    </row>
    <row r="24" spans="1:19" x14ac:dyDescent="0.2">
      <c r="A24" s="9">
        <v>38657</v>
      </c>
      <c r="B24">
        <v>57.41</v>
      </c>
      <c r="C24">
        <v>10.327074999999999</v>
      </c>
      <c r="G24">
        <v>2010</v>
      </c>
      <c r="H24">
        <v>5.82</v>
      </c>
      <c r="I24">
        <v>5.32</v>
      </c>
      <c r="J24">
        <v>4.29</v>
      </c>
      <c r="K24">
        <v>4.04</v>
      </c>
      <c r="L24">
        <v>4.1100000000000003</v>
      </c>
      <c r="M24">
        <v>4.8099999999999996</v>
      </c>
      <c r="N24">
        <v>4.63</v>
      </c>
      <c r="O24">
        <v>4.32</v>
      </c>
      <c r="P24">
        <v>3.89</v>
      </c>
      <c r="Q24">
        <v>3.43</v>
      </c>
      <c r="R24">
        <v>3.71</v>
      </c>
      <c r="S24">
        <v>4.26</v>
      </c>
    </row>
    <row r="25" spans="1:19" x14ac:dyDescent="0.2">
      <c r="A25" s="9">
        <v>38687</v>
      </c>
      <c r="B25" s="55">
        <v>57.808181818181808</v>
      </c>
      <c r="C25">
        <v>13.051904761904764</v>
      </c>
      <c r="G25">
        <v>2011</v>
      </c>
      <c r="H25">
        <v>4.5</v>
      </c>
      <c r="I25">
        <v>4.09</v>
      </c>
      <c r="J25">
        <v>3.97</v>
      </c>
      <c r="K25">
        <v>4.24</v>
      </c>
      <c r="L25">
        <v>4.3099999999999996</v>
      </c>
      <c r="M25">
        <v>4.53</v>
      </c>
      <c r="N25">
        <v>4.42</v>
      </c>
      <c r="O25">
        <v>4.05</v>
      </c>
      <c r="P25">
        <v>3.9</v>
      </c>
      <c r="Q25">
        <v>3.56</v>
      </c>
      <c r="R25">
        <v>3.27</v>
      </c>
      <c r="S25">
        <v>3.15</v>
      </c>
    </row>
    <row r="26" spans="1:19" x14ac:dyDescent="0.2">
      <c r="A26" s="9">
        <v>38718</v>
      </c>
      <c r="B26" s="55">
        <v>64.110499999999988</v>
      </c>
      <c r="C26">
        <v>8.6780000000000008</v>
      </c>
      <c r="G26">
        <v>2012</v>
      </c>
      <c r="H26">
        <v>2.68</v>
      </c>
      <c r="I26">
        <v>2.5</v>
      </c>
      <c r="J26">
        <v>2.16</v>
      </c>
      <c r="K26">
        <v>1.95</v>
      </c>
      <c r="L26">
        <v>2.4300000000000002</v>
      </c>
      <c r="M26">
        <v>2.46</v>
      </c>
      <c r="N26">
        <v>2.95</v>
      </c>
      <c r="O26">
        <v>2.84</v>
      </c>
      <c r="P26">
        <v>2.85</v>
      </c>
      <c r="Q26">
        <v>3.34</v>
      </c>
      <c r="R26">
        <v>3.54</v>
      </c>
      <c r="S26">
        <v>3.32</v>
      </c>
    </row>
    <row r="27" spans="1:19" x14ac:dyDescent="0.2">
      <c r="A27" s="9">
        <v>38749</v>
      </c>
      <c r="B27" s="55">
        <v>61.487894736842094</v>
      </c>
      <c r="C27">
        <v>7.5331578947368421</v>
      </c>
      <c r="G27">
        <v>2013</v>
      </c>
      <c r="H27">
        <v>3.33</v>
      </c>
      <c r="I27">
        <v>3.33</v>
      </c>
      <c r="J27">
        <v>3.81</v>
      </c>
      <c r="K27">
        <v>4.17</v>
      </c>
      <c r="L27">
        <v>4.04</v>
      </c>
      <c r="M27">
        <v>3.83</v>
      </c>
    </row>
    <row r="28" spans="1:19" x14ac:dyDescent="0.2">
      <c r="A28" s="9">
        <v>38777</v>
      </c>
      <c r="B28" s="55">
        <v>63.76</v>
      </c>
      <c r="C28">
        <v>6.87</v>
      </c>
    </row>
    <row r="29" spans="1:19" x14ac:dyDescent="0.2">
      <c r="A29" s="9">
        <v>38808</v>
      </c>
      <c r="B29" s="55">
        <v>70.92</v>
      </c>
      <c r="C29">
        <v>7.15</v>
      </c>
    </row>
    <row r="30" spans="1:19" x14ac:dyDescent="0.2">
      <c r="A30" s="9">
        <v>38838</v>
      </c>
      <c r="B30" s="55">
        <v>72.06</v>
      </c>
      <c r="C30">
        <v>6.24</v>
      </c>
    </row>
    <row r="31" spans="1:19" x14ac:dyDescent="0.2">
      <c r="A31" s="9">
        <v>38869</v>
      </c>
      <c r="B31" s="55">
        <v>71.31</v>
      </c>
      <c r="C31">
        <v>6.2</v>
      </c>
    </row>
    <row r="32" spans="1:19" x14ac:dyDescent="0.2">
      <c r="A32" s="9">
        <v>38899</v>
      </c>
      <c r="B32" s="55">
        <v>76.040000000000006</v>
      </c>
      <c r="C32">
        <v>6.17</v>
      </c>
    </row>
    <row r="33" spans="1:4" x14ac:dyDescent="0.2">
      <c r="A33" s="9">
        <v>38930</v>
      </c>
      <c r="B33" s="55">
        <v>74.849999999999994</v>
      </c>
      <c r="C33">
        <v>7.11</v>
      </c>
    </row>
    <row r="34" spans="1:4" x14ac:dyDescent="0.2">
      <c r="A34" s="9">
        <v>38961</v>
      </c>
      <c r="B34" s="55">
        <v>63.52</v>
      </c>
      <c r="C34">
        <v>4.9000000000000004</v>
      </c>
    </row>
    <row r="35" spans="1:4" x14ac:dyDescent="0.2">
      <c r="A35" s="9">
        <v>38991</v>
      </c>
      <c r="B35" s="55">
        <v>58.93</v>
      </c>
      <c r="C35">
        <v>5.87</v>
      </c>
      <c r="D35" s="56"/>
    </row>
    <row r="36" spans="1:4" x14ac:dyDescent="0.2">
      <c r="A36" s="9">
        <v>39022</v>
      </c>
      <c r="B36" s="55">
        <v>60.85</v>
      </c>
      <c r="C36">
        <v>7.4</v>
      </c>
      <c r="D36" s="56"/>
    </row>
    <row r="37" spans="1:4" x14ac:dyDescent="0.2">
      <c r="A37" s="9">
        <v>39052</v>
      </c>
      <c r="B37" s="55">
        <v>64.12</v>
      </c>
      <c r="C37">
        <v>6.73</v>
      </c>
      <c r="D37" s="56"/>
    </row>
    <row r="38" spans="1:4" x14ac:dyDescent="0.2">
      <c r="A38" s="9">
        <v>39083</v>
      </c>
      <c r="B38" s="55">
        <v>56.29</v>
      </c>
      <c r="C38">
        <v>6.6</v>
      </c>
      <c r="D38" s="56"/>
    </row>
    <row r="39" spans="1:4" x14ac:dyDescent="0.2">
      <c r="A39" s="9">
        <v>39114</v>
      </c>
      <c r="B39" s="55">
        <v>61.27</v>
      </c>
      <c r="C39">
        <v>8.01</v>
      </c>
      <c r="D39" s="56"/>
    </row>
    <row r="40" spans="1:4" x14ac:dyDescent="0.2">
      <c r="A40" s="9">
        <v>39142</v>
      </c>
      <c r="B40" s="55">
        <v>64.22</v>
      </c>
      <c r="C40">
        <v>7.11</v>
      </c>
      <c r="D40" s="56"/>
    </row>
    <row r="41" spans="1:4" x14ac:dyDescent="0.2">
      <c r="A41" s="9">
        <v>39173</v>
      </c>
      <c r="B41" s="55">
        <v>68.510000000000005</v>
      </c>
      <c r="C41">
        <v>7.6</v>
      </c>
      <c r="D41" s="56"/>
    </row>
    <row r="42" spans="1:4" x14ac:dyDescent="0.2">
      <c r="A42" s="9">
        <v>39203</v>
      </c>
      <c r="B42" s="55">
        <v>68.48</v>
      </c>
      <c r="C42">
        <v>7.64</v>
      </c>
      <c r="D42" s="56"/>
    </row>
    <row r="43" spans="1:4" x14ac:dyDescent="0.2">
      <c r="A43" s="9">
        <v>39234</v>
      </c>
      <c r="B43" s="55">
        <v>72.599999999999994</v>
      </c>
      <c r="C43">
        <v>7.35</v>
      </c>
      <c r="D43" s="56"/>
    </row>
    <row r="44" spans="1:4" x14ac:dyDescent="0.2">
      <c r="A44" s="9">
        <v>39264</v>
      </c>
      <c r="B44" s="55">
        <v>78.08</v>
      </c>
      <c r="C44">
        <v>6.22</v>
      </c>
      <c r="D44" s="56"/>
    </row>
    <row r="45" spans="1:4" x14ac:dyDescent="0.2">
      <c r="A45" s="9">
        <v>39295</v>
      </c>
      <c r="B45" s="55">
        <v>72.81</v>
      </c>
      <c r="C45">
        <v>6.23</v>
      </c>
      <c r="D45" s="56"/>
    </row>
    <row r="46" spans="1:4" x14ac:dyDescent="0.2">
      <c r="A46" s="9">
        <v>39326</v>
      </c>
      <c r="B46" s="55">
        <v>79.260000000000005</v>
      </c>
      <c r="C46">
        <v>6.02</v>
      </c>
      <c r="D46" s="56"/>
    </row>
    <row r="47" spans="1:4" x14ac:dyDescent="0.2">
      <c r="A47" s="9">
        <v>39356</v>
      </c>
      <c r="B47" s="55">
        <v>85.27</v>
      </c>
      <c r="C47">
        <v>6.74</v>
      </c>
      <c r="D47" s="56"/>
    </row>
    <row r="48" spans="1:4" x14ac:dyDescent="0.2">
      <c r="A48" s="9">
        <v>39387</v>
      </c>
      <c r="B48" s="55">
        <v>95.28</v>
      </c>
      <c r="C48">
        <v>7.13</v>
      </c>
      <c r="D48" s="56"/>
    </row>
    <row r="49" spans="1:4" x14ac:dyDescent="0.2">
      <c r="A49" s="9">
        <v>39417</v>
      </c>
      <c r="B49" s="55">
        <v>95.04</v>
      </c>
      <c r="C49">
        <v>7.11</v>
      </c>
      <c r="D49" s="56"/>
    </row>
    <row r="50" spans="1:4" x14ac:dyDescent="0.2">
      <c r="A50" s="9">
        <v>39448</v>
      </c>
      <c r="B50" s="55">
        <v>95.38</v>
      </c>
      <c r="C50">
        <v>7.99</v>
      </c>
    </row>
    <row r="51" spans="1:4" x14ac:dyDescent="0.2">
      <c r="A51" s="9">
        <v>39479</v>
      </c>
      <c r="B51" s="55">
        <v>98.17</v>
      </c>
      <c r="C51">
        <v>8.5500000000000007</v>
      </c>
      <c r="D51" s="56"/>
    </row>
    <row r="52" spans="1:4" x14ac:dyDescent="0.2">
      <c r="A52" s="9">
        <v>39508</v>
      </c>
      <c r="B52" s="55">
        <v>107.05</v>
      </c>
      <c r="C52">
        <v>9.4499999999999993</v>
      </c>
      <c r="D52" s="56"/>
    </row>
    <row r="53" spans="1:4" x14ac:dyDescent="0.2">
      <c r="A53" s="9">
        <v>39539</v>
      </c>
      <c r="B53" s="55">
        <v>114.8</v>
      </c>
      <c r="C53">
        <v>10.18</v>
      </c>
    </row>
    <row r="54" spans="1:4" x14ac:dyDescent="0.2">
      <c r="A54" s="9">
        <v>39569</v>
      </c>
      <c r="B54" s="55">
        <v>128.47</v>
      </c>
      <c r="C54">
        <v>11.27</v>
      </c>
      <c r="D54" s="56"/>
    </row>
    <row r="55" spans="1:4" x14ac:dyDescent="0.2">
      <c r="A55" s="9">
        <v>39600</v>
      </c>
      <c r="B55" s="55">
        <v>137.37</v>
      </c>
      <c r="C55" s="55">
        <v>12.7</v>
      </c>
      <c r="D55" s="56"/>
    </row>
    <row r="56" spans="1:4" x14ac:dyDescent="0.2">
      <c r="A56" s="9">
        <v>39630</v>
      </c>
      <c r="B56" s="55">
        <v>136.69999999999999</v>
      </c>
      <c r="C56">
        <v>11.11</v>
      </c>
    </row>
    <row r="57" spans="1:4" x14ac:dyDescent="0.2">
      <c r="A57" s="9">
        <v>39661</v>
      </c>
      <c r="B57" s="55">
        <v>119</v>
      </c>
      <c r="C57">
        <v>8.26</v>
      </c>
      <c r="D57" s="85"/>
    </row>
    <row r="58" spans="1:4" x14ac:dyDescent="0.2">
      <c r="A58" s="9">
        <v>39692</v>
      </c>
      <c r="B58" s="55">
        <v>107.35</v>
      </c>
      <c r="C58">
        <v>7.64</v>
      </c>
      <c r="D58" s="85"/>
    </row>
    <row r="59" spans="1:4" x14ac:dyDescent="0.2">
      <c r="A59" s="9">
        <v>39722</v>
      </c>
      <c r="B59" s="55">
        <v>78.2</v>
      </c>
      <c r="C59">
        <v>6.74</v>
      </c>
      <c r="D59" s="85"/>
    </row>
    <row r="60" spans="1:4" x14ac:dyDescent="0.2">
      <c r="A60" s="9">
        <v>39753</v>
      </c>
      <c r="B60" s="55">
        <v>55.08</v>
      </c>
      <c r="C60">
        <v>6.69</v>
      </c>
      <c r="D60" s="85"/>
    </row>
    <row r="61" spans="1:4" x14ac:dyDescent="0.2">
      <c r="A61" s="9">
        <v>39783</v>
      </c>
      <c r="B61" s="55">
        <v>42.51</v>
      </c>
      <c r="C61">
        <v>5.84</v>
      </c>
      <c r="D61" s="85"/>
    </row>
    <row r="62" spans="1:4" x14ac:dyDescent="0.2">
      <c r="A62" s="9">
        <v>39814</v>
      </c>
      <c r="B62" s="55">
        <v>45.67</v>
      </c>
      <c r="C62">
        <v>5.24</v>
      </c>
    </row>
    <row r="63" spans="1:4" x14ac:dyDescent="0.2">
      <c r="A63" s="9">
        <v>39845</v>
      </c>
      <c r="B63" s="55">
        <v>45.18</v>
      </c>
      <c r="C63">
        <v>4.53</v>
      </c>
      <c r="D63" s="85"/>
    </row>
    <row r="64" spans="1:4" x14ac:dyDescent="0.2">
      <c r="A64" s="9">
        <v>39873</v>
      </c>
      <c r="B64" s="55">
        <v>49.26</v>
      </c>
      <c r="C64">
        <v>3.96</v>
      </c>
      <c r="D64" s="85"/>
    </row>
    <row r="65" spans="1:4" x14ac:dyDescent="0.2">
      <c r="A65" s="9">
        <v>39904</v>
      </c>
      <c r="B65" s="55">
        <v>51.75</v>
      </c>
      <c r="C65">
        <v>3.5</v>
      </c>
      <c r="D65" s="85"/>
    </row>
    <row r="66" spans="1:4" x14ac:dyDescent="0.2">
      <c r="A66" s="9">
        <v>39934</v>
      </c>
      <c r="B66" s="55">
        <v>59.98</v>
      </c>
      <c r="C66">
        <v>3.83</v>
      </c>
      <c r="D66" s="85"/>
    </row>
    <row r="67" spans="1:4" x14ac:dyDescent="0.2">
      <c r="A67" s="9">
        <v>39965</v>
      </c>
      <c r="B67" s="55">
        <v>70.59</v>
      </c>
      <c r="C67">
        <v>3.8</v>
      </c>
      <c r="D67" s="85"/>
    </row>
    <row r="68" spans="1:4" x14ac:dyDescent="0.2">
      <c r="A68" s="9">
        <v>39995</v>
      </c>
      <c r="B68" s="55">
        <v>66.430000000000007</v>
      </c>
      <c r="C68">
        <v>3.38</v>
      </c>
      <c r="D68" s="85"/>
    </row>
    <row r="69" spans="1:4" x14ac:dyDescent="0.2">
      <c r="A69" s="9">
        <v>40026</v>
      </c>
      <c r="B69" s="55">
        <v>74.010000000000005</v>
      </c>
      <c r="C69">
        <v>3.14</v>
      </c>
      <c r="D69" s="85"/>
    </row>
    <row r="70" spans="1:4" x14ac:dyDescent="0.2">
      <c r="A70" s="9">
        <v>40057</v>
      </c>
      <c r="B70" s="55">
        <v>69.83</v>
      </c>
      <c r="C70">
        <v>2.96</v>
      </c>
      <c r="D70" s="85"/>
    </row>
    <row r="71" spans="1:4" x14ac:dyDescent="0.2">
      <c r="A71" s="9">
        <v>40087</v>
      </c>
      <c r="B71" s="55">
        <v>75.739999999999995</v>
      </c>
      <c r="C71">
        <v>4</v>
      </c>
      <c r="D71" s="85"/>
    </row>
    <row r="72" spans="1:4" x14ac:dyDescent="0.2">
      <c r="A72" s="9">
        <v>40118</v>
      </c>
      <c r="B72" s="55">
        <v>79.08</v>
      </c>
      <c r="C72">
        <v>3.7</v>
      </c>
      <c r="D72" s="85"/>
    </row>
    <row r="73" spans="1:4" x14ac:dyDescent="0.2">
      <c r="A73" s="9">
        <v>40148</v>
      </c>
      <c r="B73" s="55">
        <v>76.709999999999994</v>
      </c>
      <c r="C73">
        <v>5.34</v>
      </c>
      <c r="D73" s="85"/>
    </row>
    <row r="74" spans="1:4" x14ac:dyDescent="0.2">
      <c r="A74" s="9">
        <v>40179</v>
      </c>
      <c r="B74" s="55">
        <v>79.650000000000006</v>
      </c>
      <c r="C74">
        <v>5.82</v>
      </c>
      <c r="D74" s="85"/>
    </row>
    <row r="75" spans="1:4" x14ac:dyDescent="0.2">
      <c r="A75" s="9">
        <v>40210</v>
      </c>
      <c r="B75" s="55">
        <v>76.64</v>
      </c>
      <c r="C75">
        <v>5.32</v>
      </c>
      <c r="D75" s="85"/>
    </row>
    <row r="76" spans="1:4" x14ac:dyDescent="0.2">
      <c r="A76" s="9">
        <v>40238</v>
      </c>
      <c r="B76" s="55">
        <v>81.61</v>
      </c>
      <c r="C76">
        <v>4.29</v>
      </c>
      <c r="D76" s="85"/>
    </row>
    <row r="77" spans="1:4" x14ac:dyDescent="0.2">
      <c r="A77" s="9">
        <v>40269</v>
      </c>
      <c r="B77" s="55">
        <v>87.44</v>
      </c>
      <c r="C77">
        <v>4.04</v>
      </c>
      <c r="D77" s="85"/>
    </row>
    <row r="78" spans="1:4" x14ac:dyDescent="0.2">
      <c r="A78" s="9">
        <v>40299</v>
      </c>
      <c r="B78" s="55">
        <v>79.319999999999993</v>
      </c>
      <c r="C78">
        <v>4.1100000000000003</v>
      </c>
      <c r="D78" s="85"/>
    </row>
    <row r="79" spans="1:4" x14ac:dyDescent="0.2">
      <c r="A79" s="9">
        <v>40330</v>
      </c>
      <c r="B79" s="55">
        <v>78.5</v>
      </c>
      <c r="C79">
        <v>4.8099999999999996</v>
      </c>
      <c r="D79" s="85"/>
    </row>
    <row r="80" spans="1:4" x14ac:dyDescent="0.2">
      <c r="A80" s="9">
        <v>40360</v>
      </c>
      <c r="B80" s="55">
        <v>78.430000000000007</v>
      </c>
      <c r="C80">
        <v>4.63</v>
      </c>
      <c r="D80" s="85"/>
    </row>
    <row r="81" spans="1:4" x14ac:dyDescent="0.2">
      <c r="A81" s="9">
        <v>40391</v>
      </c>
      <c r="B81" s="55">
        <v>78.88</v>
      </c>
      <c r="C81">
        <v>4.32</v>
      </c>
      <c r="D81" s="85"/>
    </row>
    <row r="82" spans="1:4" x14ac:dyDescent="0.2">
      <c r="A82" s="9">
        <v>40422</v>
      </c>
      <c r="B82" s="55">
        <v>79.349999999999994</v>
      </c>
      <c r="C82">
        <v>3.89</v>
      </c>
      <c r="D82" s="85"/>
    </row>
    <row r="83" spans="1:4" x14ac:dyDescent="0.2">
      <c r="A83" s="9">
        <v>40452</v>
      </c>
      <c r="B83" s="55">
        <v>84.6</v>
      </c>
      <c r="C83">
        <v>3.43</v>
      </c>
      <c r="D83" s="85"/>
    </row>
    <row r="84" spans="1:4" x14ac:dyDescent="0.2">
      <c r="A84" s="9">
        <v>40483</v>
      </c>
      <c r="B84" s="55">
        <v>87.63</v>
      </c>
      <c r="C84">
        <v>3.71</v>
      </c>
      <c r="D84" s="85"/>
    </row>
    <row r="85" spans="1:4" x14ac:dyDescent="0.2">
      <c r="A85" s="9">
        <v>40513</v>
      </c>
      <c r="B85" s="55">
        <v>93.74</v>
      </c>
      <c r="C85">
        <v>4.26</v>
      </c>
      <c r="D85" s="85"/>
    </row>
    <row r="86" spans="1:4" x14ac:dyDescent="0.2">
      <c r="A86" s="9">
        <v>40544</v>
      </c>
      <c r="B86" s="55">
        <v>97.26</v>
      </c>
      <c r="C86">
        <v>4.5</v>
      </c>
      <c r="D86" s="85"/>
    </row>
    <row r="87" spans="1:4" x14ac:dyDescent="0.2">
      <c r="A87" s="9">
        <v>40575</v>
      </c>
      <c r="B87" s="55">
        <v>105.95</v>
      </c>
      <c r="C87">
        <v>4.09</v>
      </c>
      <c r="D87" s="85"/>
    </row>
    <row r="88" spans="1:4" x14ac:dyDescent="0.2">
      <c r="A88" s="9">
        <v>40603</v>
      </c>
      <c r="B88" s="55">
        <v>117.25</v>
      </c>
      <c r="C88">
        <v>3.97</v>
      </c>
      <c r="D88" s="85"/>
    </row>
    <row r="89" spans="1:4" x14ac:dyDescent="0.2">
      <c r="A89" s="9">
        <v>40634</v>
      </c>
      <c r="B89" s="55">
        <v>125.72</v>
      </c>
      <c r="C89">
        <v>4.24</v>
      </c>
      <c r="D89" s="85"/>
    </row>
    <row r="90" spans="1:4" x14ac:dyDescent="0.2">
      <c r="A90" s="9">
        <v>40664</v>
      </c>
      <c r="B90" s="55">
        <v>116.01</v>
      </c>
      <c r="C90">
        <v>4.3099999999999996</v>
      </c>
      <c r="D90" s="85"/>
    </row>
    <row r="91" spans="1:4" x14ac:dyDescent="0.2">
      <c r="A91" s="9">
        <v>40695</v>
      </c>
      <c r="B91" s="55">
        <v>113.12</v>
      </c>
      <c r="C91">
        <v>4.53</v>
      </c>
      <c r="D91" s="85"/>
    </row>
    <row r="92" spans="1:4" x14ac:dyDescent="0.2">
      <c r="A92" s="9">
        <v>40725</v>
      </c>
      <c r="B92" s="55">
        <v>116.56</v>
      </c>
      <c r="C92">
        <v>4.42</v>
      </c>
      <c r="D92" s="85"/>
    </row>
    <row r="93" spans="1:4" x14ac:dyDescent="0.2">
      <c r="A93" s="9">
        <v>40756</v>
      </c>
      <c r="B93" s="55">
        <v>110.49</v>
      </c>
      <c r="C93">
        <v>4.05</v>
      </c>
      <c r="D93" s="85"/>
    </row>
    <row r="94" spans="1:4" x14ac:dyDescent="0.2">
      <c r="A94" s="9">
        <v>40787</v>
      </c>
      <c r="B94" s="55">
        <v>113.68</v>
      </c>
      <c r="C94">
        <v>3.9</v>
      </c>
      <c r="D94" s="85"/>
    </row>
    <row r="95" spans="1:4" x14ac:dyDescent="0.2">
      <c r="A95" s="9">
        <v>40817</v>
      </c>
      <c r="B95" s="55">
        <v>111.75</v>
      </c>
      <c r="C95">
        <v>3.56</v>
      </c>
      <c r="D95" s="85"/>
    </row>
    <row r="96" spans="1:4" x14ac:dyDescent="0.2">
      <c r="A96" s="9">
        <v>40848</v>
      </c>
      <c r="B96" s="55">
        <v>112.07</v>
      </c>
      <c r="C96">
        <v>3.27</v>
      </c>
      <c r="D96" s="85"/>
    </row>
    <row r="97" spans="1:4" x14ac:dyDescent="0.2">
      <c r="A97" s="9">
        <v>40878</v>
      </c>
      <c r="B97" s="55">
        <v>108.85</v>
      </c>
      <c r="C97">
        <v>3.15</v>
      </c>
      <c r="D97" s="85"/>
    </row>
    <row r="98" spans="1:4" x14ac:dyDescent="0.2">
      <c r="A98" s="9">
        <v>40909</v>
      </c>
      <c r="B98" s="55">
        <v>112.3</v>
      </c>
      <c r="C98">
        <v>2.68</v>
      </c>
      <c r="D98" s="85"/>
    </row>
    <row r="99" spans="1:4" x14ac:dyDescent="0.2">
      <c r="A99" s="9">
        <v>40940</v>
      </c>
      <c r="B99" s="55">
        <v>121.41</v>
      </c>
      <c r="C99">
        <v>2.5</v>
      </c>
      <c r="D99" s="85"/>
    </row>
    <row r="100" spans="1:4" x14ac:dyDescent="0.2">
      <c r="A100" s="9">
        <v>40969</v>
      </c>
      <c r="B100" s="55">
        <v>128.12</v>
      </c>
      <c r="C100">
        <v>2.16</v>
      </c>
      <c r="D100" s="85"/>
    </row>
    <row r="101" spans="1:4" x14ac:dyDescent="0.2">
      <c r="A101" s="9">
        <v>41000</v>
      </c>
      <c r="B101" s="55">
        <v>122.67</v>
      </c>
      <c r="C101">
        <v>1.95</v>
      </c>
      <c r="D101" s="85"/>
    </row>
    <row r="102" spans="1:4" x14ac:dyDescent="0.2">
      <c r="A102" s="9">
        <v>41030</v>
      </c>
      <c r="B102" s="55">
        <v>108.92</v>
      </c>
      <c r="C102">
        <v>2.4300000000000002</v>
      </c>
      <c r="D102" s="85"/>
    </row>
    <row r="103" spans="1:4" x14ac:dyDescent="0.2">
      <c r="A103" s="9">
        <v>41061</v>
      </c>
      <c r="B103" s="55">
        <v>95.4</v>
      </c>
      <c r="C103">
        <v>2.46</v>
      </c>
      <c r="D103" s="85"/>
    </row>
    <row r="104" spans="1:4" x14ac:dyDescent="0.2">
      <c r="A104" s="9">
        <v>41091</v>
      </c>
      <c r="B104" s="55">
        <v>103.45</v>
      </c>
      <c r="C104">
        <v>2.95</v>
      </c>
      <c r="D104" s="85"/>
    </row>
    <row r="105" spans="1:4" x14ac:dyDescent="0.2">
      <c r="A105" s="9">
        <v>41122</v>
      </c>
      <c r="B105" s="55">
        <v>111.56</v>
      </c>
      <c r="C105">
        <v>2.84</v>
      </c>
      <c r="D105" s="85"/>
    </row>
    <row r="106" spans="1:4" x14ac:dyDescent="0.2">
      <c r="A106" s="9">
        <v>41153</v>
      </c>
      <c r="B106" s="55">
        <v>112.96</v>
      </c>
      <c r="C106">
        <v>2.85</v>
      </c>
      <c r="D106" s="85"/>
    </row>
    <row r="107" spans="1:4" x14ac:dyDescent="0.2">
      <c r="A107" s="9">
        <v>41183</v>
      </c>
      <c r="B107" s="55">
        <v>109.14</v>
      </c>
      <c r="C107">
        <v>3.34</v>
      </c>
      <c r="D107" s="85"/>
    </row>
    <row r="108" spans="1:4" x14ac:dyDescent="0.2">
      <c r="A108" s="9">
        <v>41214</v>
      </c>
      <c r="B108" s="55">
        <v>108.21</v>
      </c>
      <c r="C108">
        <v>3.54</v>
      </c>
      <c r="D108" s="85"/>
    </row>
    <row r="109" spans="1:4" x14ac:dyDescent="0.2">
      <c r="A109" s="9">
        <v>41244</v>
      </c>
      <c r="B109" s="55">
        <v>110.17</v>
      </c>
      <c r="C109">
        <v>3.32</v>
      </c>
      <c r="D109" s="85"/>
    </row>
    <row r="110" spans="1:4" x14ac:dyDescent="0.2">
      <c r="A110" s="9">
        <v>41275</v>
      </c>
      <c r="B110" s="55">
        <v>112.7</v>
      </c>
      <c r="C110">
        <v>3.33</v>
      </c>
      <c r="D110" s="85"/>
    </row>
    <row r="111" spans="1:4" x14ac:dyDescent="0.2">
      <c r="A111" s="9">
        <v>41306</v>
      </c>
      <c r="B111" s="55">
        <v>116.42</v>
      </c>
      <c r="C111">
        <v>3.33</v>
      </c>
      <c r="D111" s="85"/>
    </row>
    <row r="112" spans="1:4" x14ac:dyDescent="0.2">
      <c r="A112" s="9">
        <v>41334</v>
      </c>
      <c r="B112" s="55">
        <v>113.28</v>
      </c>
      <c r="C112">
        <v>3.81</v>
      </c>
      <c r="D112" s="85"/>
    </row>
    <row r="113" spans="1:23" x14ac:dyDescent="0.2">
      <c r="A113" s="9">
        <v>41365</v>
      </c>
      <c r="B113" s="55">
        <v>105.6</v>
      </c>
      <c r="C113">
        <v>4.17</v>
      </c>
      <c r="D113" s="85"/>
    </row>
    <row r="114" spans="1:23" x14ac:dyDescent="0.2">
      <c r="A114" s="9">
        <v>41395</v>
      </c>
      <c r="B114" s="55">
        <v>104.09</v>
      </c>
      <c r="C114">
        <v>4.04</v>
      </c>
      <c r="D114" s="85"/>
    </row>
    <row r="115" spans="1:23" x14ac:dyDescent="0.2">
      <c r="A115" s="9">
        <v>41426</v>
      </c>
      <c r="B115" s="55">
        <v>104.22</v>
      </c>
      <c r="C115">
        <v>3.83</v>
      </c>
      <c r="D115" s="85"/>
    </row>
    <row r="116" spans="1:23" x14ac:dyDescent="0.2">
      <c r="D116" s="85"/>
    </row>
    <row r="117" spans="1:23" ht="14.25" x14ac:dyDescent="0.2">
      <c r="A117" s="11" t="s">
        <v>4</v>
      </c>
    </row>
    <row r="118" spans="1:23" ht="14.25" x14ac:dyDescent="0.2">
      <c r="A118" s="11" t="s">
        <v>5</v>
      </c>
    </row>
    <row r="120" spans="1:23" ht="14.25" x14ac:dyDescent="0.2">
      <c r="A120" s="11"/>
    </row>
    <row r="121" spans="1:23" ht="14.25" x14ac:dyDescent="0.2">
      <c r="A121" s="11"/>
    </row>
    <row r="122" spans="1:23" ht="14.25" x14ac:dyDescent="0.2">
      <c r="A122" s="11"/>
    </row>
    <row r="123" spans="1:23" ht="14.25" x14ac:dyDescent="0.2">
      <c r="A123" s="11"/>
    </row>
    <row r="125" spans="1:23" outlineLevel="2" x14ac:dyDescent="0.2"/>
    <row r="126" spans="1:23" outlineLevel="2" x14ac:dyDescent="0.2"/>
    <row r="127" spans="1:23" outlineLevel="2" x14ac:dyDescent="0.2"/>
    <row r="128" spans="1:23" ht="18.75" outlineLevel="2" thickBot="1" x14ac:dyDescent="0.25">
      <c r="T128" s="35" t="s">
        <v>45</v>
      </c>
      <c r="U128" s="35" t="s">
        <v>46</v>
      </c>
      <c r="V128" s="35" t="s">
        <v>47</v>
      </c>
      <c r="W128" s="35" t="s">
        <v>48</v>
      </c>
    </row>
    <row r="129" spans="14:23" ht="13.5" outlineLevel="2" thickBot="1" x14ac:dyDescent="0.25">
      <c r="N129" s="35" t="s">
        <v>40</v>
      </c>
      <c r="O129" s="35" t="s">
        <v>41</v>
      </c>
      <c r="P129" s="35" t="s">
        <v>42</v>
      </c>
      <c r="Q129" s="35" t="s">
        <v>13</v>
      </c>
      <c r="R129" s="35" t="s">
        <v>43</v>
      </c>
      <c r="S129" s="35" t="s">
        <v>44</v>
      </c>
      <c r="T129" s="30">
        <v>6.2789999999999999</v>
      </c>
      <c r="U129" s="31">
        <v>626500</v>
      </c>
      <c r="V129" s="30">
        <v>86</v>
      </c>
      <c r="W129" s="30">
        <v>36</v>
      </c>
    </row>
    <row r="130" spans="14:23" outlineLevel="2" x14ac:dyDescent="0.2">
      <c r="N130" s="29">
        <v>37991</v>
      </c>
      <c r="O130" s="29">
        <v>37992</v>
      </c>
      <c r="P130" s="29">
        <v>37992</v>
      </c>
      <c r="Q130" s="37">
        <v>37987</v>
      </c>
      <c r="R130" s="30">
        <v>6.41</v>
      </c>
      <c r="S130" s="30">
        <v>6.2</v>
      </c>
      <c r="T130" s="33">
        <v>7.0414000000000003</v>
      </c>
      <c r="U130" s="34">
        <v>695100</v>
      </c>
      <c r="V130" s="33">
        <v>81</v>
      </c>
      <c r="W130" s="33">
        <v>35</v>
      </c>
    </row>
    <row r="131" spans="14:23" outlineLevel="2" x14ac:dyDescent="0.2">
      <c r="N131" s="32">
        <v>37992</v>
      </c>
      <c r="O131" s="32">
        <v>37993</v>
      </c>
      <c r="P131" s="32">
        <v>37993</v>
      </c>
      <c r="Q131" s="37">
        <v>37987</v>
      </c>
      <c r="R131" s="33">
        <v>7.25</v>
      </c>
      <c r="S131" s="33">
        <v>6.78</v>
      </c>
      <c r="T131" s="30">
        <v>6.6051000000000002</v>
      </c>
      <c r="U131" s="31">
        <v>782600</v>
      </c>
      <c r="V131" s="30">
        <v>90</v>
      </c>
      <c r="W131" s="30">
        <v>34</v>
      </c>
    </row>
    <row r="132" spans="14:23" outlineLevel="2" x14ac:dyDescent="0.2">
      <c r="N132" s="29">
        <v>37993</v>
      </c>
      <c r="O132" s="29">
        <v>37994</v>
      </c>
      <c r="P132" s="29">
        <v>37994</v>
      </c>
      <c r="Q132" s="37">
        <v>37987</v>
      </c>
      <c r="R132" s="30">
        <v>6.77</v>
      </c>
      <c r="S132" s="30">
        <v>6.41</v>
      </c>
      <c r="T132" s="33">
        <v>6.4051</v>
      </c>
      <c r="U132" s="34">
        <v>675700</v>
      </c>
      <c r="V132" s="33">
        <v>67</v>
      </c>
      <c r="W132" s="33">
        <v>27</v>
      </c>
    </row>
    <row r="133" spans="14:23" outlineLevel="2" x14ac:dyDescent="0.2">
      <c r="N133" s="32">
        <v>37994</v>
      </c>
      <c r="O133" s="32">
        <v>37995</v>
      </c>
      <c r="P133" s="32">
        <v>37995</v>
      </c>
      <c r="Q133" s="37">
        <v>37987</v>
      </c>
      <c r="R133" s="33">
        <v>6.5149999999999997</v>
      </c>
      <c r="S133" s="33">
        <v>6.3</v>
      </c>
      <c r="T133" s="30">
        <v>6.9051</v>
      </c>
      <c r="U133" s="31">
        <v>617400</v>
      </c>
      <c r="V133" s="30">
        <v>84</v>
      </c>
      <c r="W133" s="30">
        <v>38</v>
      </c>
    </row>
    <row r="134" spans="14:23" outlineLevel="1" x14ac:dyDescent="0.2">
      <c r="N134" s="29">
        <v>37995</v>
      </c>
      <c r="O134" s="29">
        <v>37996</v>
      </c>
      <c r="P134" s="29">
        <v>37998</v>
      </c>
      <c r="Q134" s="37">
        <v>37987</v>
      </c>
      <c r="R134" s="30">
        <v>7.2</v>
      </c>
      <c r="S134" s="30">
        <v>6.8</v>
      </c>
      <c r="T134" s="33">
        <v>6.2907000000000002</v>
      </c>
      <c r="U134" s="34">
        <v>660900</v>
      </c>
      <c r="V134" s="33">
        <v>81</v>
      </c>
      <c r="W134" s="33">
        <v>34</v>
      </c>
    </row>
    <row r="135" spans="14:23" outlineLevel="2" x14ac:dyDescent="0.2">
      <c r="N135" s="32">
        <v>37998</v>
      </c>
      <c r="O135" s="32">
        <v>37999</v>
      </c>
      <c r="P135" s="32">
        <v>37999</v>
      </c>
      <c r="Q135" s="37">
        <v>37987</v>
      </c>
      <c r="R135" s="33">
        <v>6.55</v>
      </c>
      <c r="S135" s="33">
        <v>6.15</v>
      </c>
      <c r="T135" s="30">
        <v>6.2587000000000002</v>
      </c>
      <c r="U135" s="31">
        <v>816400</v>
      </c>
      <c r="V135" s="30">
        <v>100</v>
      </c>
      <c r="W135" s="30">
        <v>33</v>
      </c>
    </row>
    <row r="136" spans="14:23" outlineLevel="2" x14ac:dyDescent="0.2">
      <c r="N136" s="29">
        <v>37999</v>
      </c>
      <c r="O136" s="29">
        <v>38000</v>
      </c>
      <c r="P136" s="29">
        <v>38000</v>
      </c>
      <c r="Q136" s="37">
        <v>37987</v>
      </c>
      <c r="R136" s="30">
        <v>6.35</v>
      </c>
      <c r="S136" s="30">
        <v>6.1449999999999996</v>
      </c>
      <c r="T136" s="33">
        <v>5.7319000000000004</v>
      </c>
      <c r="U136" s="34">
        <v>684400</v>
      </c>
      <c r="V136" s="33">
        <v>87</v>
      </c>
      <c r="W136" s="33">
        <v>32</v>
      </c>
    </row>
    <row r="137" spans="14:23" outlineLevel="2" x14ac:dyDescent="0.2">
      <c r="N137" s="32">
        <v>38000</v>
      </c>
      <c r="O137" s="32">
        <v>38001</v>
      </c>
      <c r="P137" s="32">
        <v>38001</v>
      </c>
      <c r="Q137" s="37">
        <v>37987</v>
      </c>
      <c r="R137" s="33">
        <v>6.06</v>
      </c>
      <c r="S137" s="33">
        <v>5.57</v>
      </c>
      <c r="T137" s="30">
        <v>6.0195999999999996</v>
      </c>
      <c r="U137" s="31">
        <v>762700</v>
      </c>
      <c r="V137" s="30">
        <v>100</v>
      </c>
      <c r="W137" s="30">
        <v>35</v>
      </c>
    </row>
    <row r="138" spans="14:23" outlineLevel="2" x14ac:dyDescent="0.2">
      <c r="N138" s="29">
        <v>38001</v>
      </c>
      <c r="O138" s="29">
        <v>38002</v>
      </c>
      <c r="P138" s="29">
        <v>38002</v>
      </c>
      <c r="Q138" s="37">
        <v>37987</v>
      </c>
      <c r="R138" s="30">
        <v>6.2</v>
      </c>
      <c r="S138" s="30">
        <v>5.5949999999999998</v>
      </c>
      <c r="T138" s="33">
        <v>5.4311999999999996</v>
      </c>
      <c r="U138" s="34">
        <v>647600</v>
      </c>
      <c r="V138" s="33">
        <v>83</v>
      </c>
      <c r="W138" s="33">
        <v>31</v>
      </c>
    </row>
    <row r="139" spans="14:23" outlineLevel="2" x14ac:dyDescent="0.2">
      <c r="N139" s="32">
        <v>38002</v>
      </c>
      <c r="O139" s="32">
        <v>38003</v>
      </c>
      <c r="P139" s="32">
        <v>38006</v>
      </c>
      <c r="Q139" s="37">
        <v>37987</v>
      </c>
      <c r="R139" s="33">
        <v>5.72</v>
      </c>
      <c r="S139" s="33">
        <v>5.3</v>
      </c>
      <c r="T139" s="30">
        <v>6.1498999999999997</v>
      </c>
      <c r="U139" s="31">
        <v>695500</v>
      </c>
      <c r="V139" s="30">
        <v>90</v>
      </c>
      <c r="W139" s="30">
        <v>33</v>
      </c>
    </row>
    <row r="140" spans="14:23" outlineLevel="2" x14ac:dyDescent="0.2">
      <c r="N140" s="29">
        <v>38006</v>
      </c>
      <c r="O140" s="29">
        <v>38007</v>
      </c>
      <c r="P140" s="29">
        <v>38007</v>
      </c>
      <c r="Q140" s="37">
        <v>37987</v>
      </c>
      <c r="R140" s="30">
        <v>6.19</v>
      </c>
      <c r="S140" s="30">
        <v>6</v>
      </c>
      <c r="T140" s="33">
        <v>6.2572999999999999</v>
      </c>
      <c r="U140" s="34">
        <v>656700</v>
      </c>
      <c r="V140" s="33">
        <v>81</v>
      </c>
      <c r="W140" s="33">
        <v>26</v>
      </c>
    </row>
    <row r="141" spans="14:23" outlineLevel="2" x14ac:dyDescent="0.2">
      <c r="N141" s="32">
        <v>38007</v>
      </c>
      <c r="O141" s="32">
        <v>38008</v>
      </c>
      <c r="P141" s="32">
        <v>38008</v>
      </c>
      <c r="Q141" s="37">
        <v>37987</v>
      </c>
      <c r="R141" s="33">
        <v>6.3274999999999997</v>
      </c>
      <c r="S141" s="33">
        <v>6.14</v>
      </c>
      <c r="T141" s="30">
        <v>6.0345000000000004</v>
      </c>
      <c r="U141" s="31">
        <v>679800</v>
      </c>
      <c r="V141" s="30">
        <v>77</v>
      </c>
      <c r="W141" s="30">
        <v>29</v>
      </c>
    </row>
    <row r="142" spans="14:23" outlineLevel="2" x14ac:dyDescent="0.2">
      <c r="N142" s="29">
        <v>38008</v>
      </c>
      <c r="O142" s="29">
        <v>38009</v>
      </c>
      <c r="P142" s="29">
        <v>38009</v>
      </c>
      <c r="Q142" s="37">
        <v>37987</v>
      </c>
      <c r="R142" s="30">
        <v>6.2149999999999999</v>
      </c>
      <c r="S142" s="30">
        <v>5.61</v>
      </c>
      <c r="T142" s="33">
        <v>5.8235999999999999</v>
      </c>
      <c r="U142" s="34">
        <v>777100</v>
      </c>
      <c r="V142" s="33">
        <v>103</v>
      </c>
      <c r="W142" s="33">
        <v>31</v>
      </c>
    </row>
    <row r="143" spans="14:23" outlineLevel="2" x14ac:dyDescent="0.2">
      <c r="N143" s="32">
        <v>38009</v>
      </c>
      <c r="O143" s="32">
        <v>38010</v>
      </c>
      <c r="P143" s="32">
        <v>38012</v>
      </c>
      <c r="Q143" s="37">
        <v>37987</v>
      </c>
      <c r="R143" s="33">
        <v>5.97</v>
      </c>
      <c r="S143" s="33">
        <v>5.75</v>
      </c>
      <c r="T143" s="30">
        <v>5.7046999999999999</v>
      </c>
      <c r="U143" s="31">
        <v>736500</v>
      </c>
      <c r="V143" s="30">
        <v>86</v>
      </c>
      <c r="W143" s="30">
        <v>30</v>
      </c>
    </row>
    <row r="144" spans="14:23" outlineLevel="2" x14ac:dyDescent="0.2">
      <c r="N144" s="29">
        <v>38012</v>
      </c>
      <c r="O144" s="29">
        <v>38013</v>
      </c>
      <c r="P144" s="29">
        <v>38013</v>
      </c>
      <c r="Q144" s="37">
        <v>37987</v>
      </c>
      <c r="R144" s="30">
        <v>5.77</v>
      </c>
      <c r="S144" s="30">
        <v>5.6050000000000004</v>
      </c>
      <c r="T144" s="33">
        <v>5.8731</v>
      </c>
      <c r="U144" s="34">
        <v>712400</v>
      </c>
      <c r="V144" s="33">
        <v>86</v>
      </c>
      <c r="W144" s="33">
        <v>30</v>
      </c>
    </row>
    <row r="145" spans="14:23" outlineLevel="2" x14ac:dyDescent="0.2">
      <c r="N145" s="32">
        <v>38013</v>
      </c>
      <c r="O145" s="32">
        <v>38014</v>
      </c>
      <c r="P145" s="32">
        <v>38014</v>
      </c>
      <c r="Q145" s="37">
        <v>37987</v>
      </c>
      <c r="R145" s="33">
        <v>5.96</v>
      </c>
      <c r="S145" s="33">
        <v>5.7649999999999997</v>
      </c>
      <c r="T145" s="30">
        <v>6.0412999999999997</v>
      </c>
      <c r="U145" s="31">
        <v>575100</v>
      </c>
      <c r="V145" s="30">
        <v>74</v>
      </c>
      <c r="W145" s="30">
        <v>32</v>
      </c>
    </row>
    <row r="146" spans="14:23" outlineLevel="2" x14ac:dyDescent="0.2">
      <c r="N146" s="29">
        <v>38014</v>
      </c>
      <c r="O146" s="29">
        <v>38015</v>
      </c>
      <c r="P146" s="29">
        <v>38015</v>
      </c>
      <c r="Q146" s="37">
        <v>37987</v>
      </c>
      <c r="R146" s="30">
        <v>6.1574999999999998</v>
      </c>
      <c r="S146" s="30">
        <v>5.81</v>
      </c>
      <c r="T146" s="33">
        <v>5.9938000000000002</v>
      </c>
      <c r="U146" s="34">
        <v>675000</v>
      </c>
      <c r="V146" s="33">
        <v>86</v>
      </c>
      <c r="W146" s="33">
        <v>30</v>
      </c>
    </row>
    <row r="147" spans="14:23" outlineLevel="2" x14ac:dyDescent="0.2">
      <c r="N147" s="32">
        <v>38015</v>
      </c>
      <c r="O147" s="32">
        <v>38016</v>
      </c>
      <c r="P147" s="32">
        <v>38017</v>
      </c>
      <c r="Q147" s="37">
        <v>37987</v>
      </c>
      <c r="R147" s="33">
        <v>6.1</v>
      </c>
      <c r="S147" s="33">
        <v>5.93</v>
      </c>
      <c r="T147" s="33">
        <f>SUBTOTAL(1,T129:T146)</f>
        <v>6.1581111111111095</v>
      </c>
      <c r="U147" s="34"/>
      <c r="V147" s="33"/>
      <c r="W147" s="33"/>
    </row>
    <row r="148" spans="14:23" ht="18.75" outlineLevel="2" x14ac:dyDescent="0.2">
      <c r="N148" s="32"/>
      <c r="O148" s="32"/>
      <c r="P148" s="32"/>
      <c r="Q148" s="36" t="s">
        <v>50</v>
      </c>
      <c r="R148" s="33"/>
      <c r="S148" s="33"/>
      <c r="T148" s="30">
        <v>5.7968999999999999</v>
      </c>
      <c r="U148" s="31">
        <v>948100</v>
      </c>
      <c r="V148" s="30">
        <v>109</v>
      </c>
      <c r="W148" s="30">
        <v>33</v>
      </c>
    </row>
    <row r="149" spans="14:23" outlineLevel="2" x14ac:dyDescent="0.2">
      <c r="N149" s="29">
        <v>38016</v>
      </c>
      <c r="O149" s="29">
        <v>38018</v>
      </c>
      <c r="P149" s="29">
        <v>38019</v>
      </c>
      <c r="Q149" s="37">
        <v>38018</v>
      </c>
      <c r="R149" s="30">
        <v>5.91</v>
      </c>
      <c r="S149" s="30">
        <v>5.63</v>
      </c>
      <c r="T149" s="33">
        <v>5.5118</v>
      </c>
      <c r="U149" s="34">
        <v>616800</v>
      </c>
      <c r="V149" s="33">
        <v>77</v>
      </c>
      <c r="W149" s="33">
        <v>33</v>
      </c>
    </row>
    <row r="150" spans="14:23" outlineLevel="2" x14ac:dyDescent="0.2">
      <c r="N150" s="32">
        <v>38019</v>
      </c>
      <c r="O150" s="32">
        <v>38020</v>
      </c>
      <c r="P150" s="32">
        <v>38020</v>
      </c>
      <c r="Q150" s="37">
        <v>38018</v>
      </c>
      <c r="R150" s="33">
        <v>5.57</v>
      </c>
      <c r="S150" s="33">
        <v>5.49</v>
      </c>
      <c r="T150" s="30">
        <v>5.6905999999999999</v>
      </c>
      <c r="U150" s="31">
        <v>875500</v>
      </c>
      <c r="V150" s="30">
        <v>82</v>
      </c>
      <c r="W150" s="30">
        <v>31</v>
      </c>
    </row>
    <row r="151" spans="14:23" outlineLevel="2" x14ac:dyDescent="0.2">
      <c r="N151" s="29">
        <v>38020</v>
      </c>
      <c r="O151" s="29">
        <v>38021</v>
      </c>
      <c r="P151" s="29">
        <v>38021</v>
      </c>
      <c r="Q151" s="37">
        <v>38018</v>
      </c>
      <c r="R151" s="30">
        <v>5.76</v>
      </c>
      <c r="S151" s="30">
        <v>5.64</v>
      </c>
      <c r="T151" s="33">
        <v>5.7435999999999998</v>
      </c>
      <c r="U151" s="34">
        <v>1012200</v>
      </c>
      <c r="V151" s="33">
        <v>115</v>
      </c>
      <c r="W151" s="33">
        <v>38</v>
      </c>
    </row>
    <row r="152" spans="14:23" outlineLevel="2" x14ac:dyDescent="0.2">
      <c r="N152" s="32">
        <v>38021</v>
      </c>
      <c r="O152" s="32">
        <v>38022</v>
      </c>
      <c r="P152" s="32">
        <v>38022</v>
      </c>
      <c r="Q152" s="37">
        <v>38018</v>
      </c>
      <c r="R152" s="33">
        <v>5.78</v>
      </c>
      <c r="S152" s="33">
        <v>5.625</v>
      </c>
      <c r="T152" s="30">
        <v>5.5411000000000001</v>
      </c>
      <c r="U152" s="31">
        <v>677900</v>
      </c>
      <c r="V152" s="30">
        <v>73</v>
      </c>
      <c r="W152" s="30">
        <v>29</v>
      </c>
    </row>
    <row r="153" spans="14:23" outlineLevel="2" x14ac:dyDescent="0.2">
      <c r="N153" s="29">
        <v>38022</v>
      </c>
      <c r="O153" s="29">
        <v>38023</v>
      </c>
      <c r="P153" s="29">
        <v>38023</v>
      </c>
      <c r="Q153" s="37">
        <v>38018</v>
      </c>
      <c r="R153" s="30">
        <v>5.5750000000000002</v>
      </c>
      <c r="S153" s="30">
        <v>5.47</v>
      </c>
      <c r="T153" s="33">
        <v>5.3806000000000003</v>
      </c>
      <c r="U153" s="34">
        <v>907100</v>
      </c>
      <c r="V153" s="33">
        <v>111</v>
      </c>
      <c r="W153" s="33">
        <v>31</v>
      </c>
    </row>
    <row r="154" spans="14:23" outlineLevel="2" x14ac:dyDescent="0.2">
      <c r="N154" s="32">
        <v>38023</v>
      </c>
      <c r="O154" s="32">
        <v>38024</v>
      </c>
      <c r="P154" s="32">
        <v>38026</v>
      </c>
      <c r="Q154" s="37">
        <v>38018</v>
      </c>
      <c r="R154" s="33">
        <v>5.6</v>
      </c>
      <c r="S154" s="33">
        <v>5.3</v>
      </c>
      <c r="T154" s="30">
        <v>5.4438000000000004</v>
      </c>
      <c r="U154" s="31">
        <v>593000</v>
      </c>
      <c r="V154" s="30">
        <v>72</v>
      </c>
      <c r="W154" s="30">
        <v>34</v>
      </c>
    </row>
    <row r="155" spans="14:23" outlineLevel="2" x14ac:dyDescent="0.2">
      <c r="N155" s="29">
        <v>38026</v>
      </c>
      <c r="O155" s="29">
        <v>38027</v>
      </c>
      <c r="P155" s="29">
        <v>38027</v>
      </c>
      <c r="Q155" s="37">
        <v>38018</v>
      </c>
      <c r="R155" s="30">
        <v>5.58</v>
      </c>
      <c r="S155" s="30">
        <v>5.3550000000000004</v>
      </c>
      <c r="T155" s="33">
        <v>5.4935999999999998</v>
      </c>
      <c r="U155" s="34">
        <v>874300</v>
      </c>
      <c r="V155" s="33">
        <v>106</v>
      </c>
      <c r="W155" s="33">
        <v>31</v>
      </c>
    </row>
    <row r="156" spans="14:23" outlineLevel="2" x14ac:dyDescent="0.2">
      <c r="N156" s="32">
        <v>38027</v>
      </c>
      <c r="O156" s="32">
        <v>38028</v>
      </c>
      <c r="P156" s="32">
        <v>38028</v>
      </c>
      <c r="Q156" s="37">
        <v>38018</v>
      </c>
      <c r="R156" s="33">
        <v>5.5549999999999997</v>
      </c>
      <c r="S156" s="33">
        <v>5.35</v>
      </c>
      <c r="T156" s="30">
        <v>5.3429000000000002</v>
      </c>
      <c r="U156" s="31">
        <v>802400</v>
      </c>
      <c r="V156" s="30">
        <v>93</v>
      </c>
      <c r="W156" s="30">
        <v>34</v>
      </c>
    </row>
    <row r="157" spans="14:23" outlineLevel="2" x14ac:dyDescent="0.2">
      <c r="N157" s="29">
        <v>38028</v>
      </c>
      <c r="O157" s="29">
        <v>38029</v>
      </c>
      <c r="P157" s="29">
        <v>38029</v>
      </c>
      <c r="Q157" s="37">
        <v>38018</v>
      </c>
      <c r="R157" s="30">
        <v>5.4</v>
      </c>
      <c r="S157" s="30">
        <v>5.24</v>
      </c>
      <c r="T157" s="33">
        <v>5.3465999999999996</v>
      </c>
      <c r="U157" s="34">
        <v>531900</v>
      </c>
      <c r="V157" s="33">
        <v>66</v>
      </c>
      <c r="W157" s="33">
        <v>29</v>
      </c>
    </row>
    <row r="158" spans="14:23" outlineLevel="1" x14ac:dyDescent="0.2">
      <c r="N158" s="32">
        <v>38029</v>
      </c>
      <c r="O158" s="32">
        <v>38030</v>
      </c>
      <c r="P158" s="32">
        <v>38030</v>
      </c>
      <c r="Q158" s="37">
        <v>38018</v>
      </c>
      <c r="R158" s="33">
        <v>5.5</v>
      </c>
      <c r="S158" s="33">
        <v>5.2949999999999999</v>
      </c>
      <c r="T158" s="30">
        <v>5.6234000000000002</v>
      </c>
      <c r="U158" s="31">
        <v>816100</v>
      </c>
      <c r="V158" s="30">
        <v>105</v>
      </c>
      <c r="W158" s="30">
        <v>35</v>
      </c>
    </row>
    <row r="159" spans="14:23" outlineLevel="2" x14ac:dyDescent="0.2">
      <c r="N159" s="29">
        <v>38030</v>
      </c>
      <c r="O159" s="29">
        <v>38031</v>
      </c>
      <c r="P159" s="29">
        <v>38034</v>
      </c>
      <c r="Q159" s="37">
        <v>38018</v>
      </c>
      <c r="R159" s="30">
        <v>5.665</v>
      </c>
      <c r="S159" s="30">
        <v>5.53</v>
      </c>
      <c r="T159" s="33">
        <v>5.4292999999999996</v>
      </c>
      <c r="U159" s="34">
        <v>521300</v>
      </c>
      <c r="V159" s="33">
        <v>63</v>
      </c>
      <c r="W159" s="33">
        <v>27</v>
      </c>
    </row>
    <row r="160" spans="14:23" outlineLevel="2" x14ac:dyDescent="0.2">
      <c r="N160" s="32">
        <v>38034</v>
      </c>
      <c r="O160" s="32">
        <v>38035</v>
      </c>
      <c r="P160" s="32">
        <v>38035</v>
      </c>
      <c r="Q160" s="37">
        <v>38018</v>
      </c>
      <c r="R160" s="33">
        <v>5.49</v>
      </c>
      <c r="S160" s="33">
        <v>5.3949999999999996</v>
      </c>
      <c r="T160" s="30">
        <v>5.3350999999999997</v>
      </c>
      <c r="U160" s="31">
        <v>654200</v>
      </c>
      <c r="V160" s="30">
        <v>84</v>
      </c>
      <c r="W160" s="30">
        <v>29</v>
      </c>
    </row>
    <row r="161" spans="14:23" outlineLevel="2" x14ac:dyDescent="0.2">
      <c r="N161" s="29">
        <v>38035</v>
      </c>
      <c r="O161" s="29">
        <v>38036</v>
      </c>
      <c r="P161" s="29">
        <v>38036</v>
      </c>
      <c r="Q161" s="37">
        <v>38018</v>
      </c>
      <c r="R161" s="30">
        <v>5.3949999999999996</v>
      </c>
      <c r="S161" s="30">
        <v>5.3</v>
      </c>
      <c r="T161" s="33">
        <v>5.2801</v>
      </c>
      <c r="U161" s="34">
        <v>584500</v>
      </c>
      <c r="V161" s="33">
        <v>76</v>
      </c>
      <c r="W161" s="33">
        <v>26</v>
      </c>
    </row>
    <row r="162" spans="14:23" outlineLevel="2" x14ac:dyDescent="0.2">
      <c r="N162" s="32">
        <v>38036</v>
      </c>
      <c r="O162" s="32">
        <v>38037</v>
      </c>
      <c r="P162" s="32">
        <v>38037</v>
      </c>
      <c r="Q162" s="37">
        <v>38018</v>
      </c>
      <c r="R162" s="33">
        <v>5.34</v>
      </c>
      <c r="S162" s="33">
        <v>5.18</v>
      </c>
      <c r="T162" s="30">
        <v>5.1931000000000003</v>
      </c>
      <c r="U162" s="31">
        <v>654600</v>
      </c>
      <c r="V162" s="30">
        <v>85</v>
      </c>
      <c r="W162" s="30">
        <v>28</v>
      </c>
    </row>
    <row r="163" spans="14:23" outlineLevel="2" x14ac:dyDescent="0.2">
      <c r="N163" s="29">
        <v>38037</v>
      </c>
      <c r="O163" s="29">
        <v>38038</v>
      </c>
      <c r="P163" s="29">
        <v>38040</v>
      </c>
      <c r="Q163" s="37">
        <v>38018</v>
      </c>
      <c r="R163" s="30">
        <v>5.2249999999999996</v>
      </c>
      <c r="S163" s="30">
        <v>5.165</v>
      </c>
      <c r="T163" s="33">
        <v>5.1043000000000003</v>
      </c>
      <c r="U163" s="34">
        <v>691200</v>
      </c>
      <c r="V163" s="33">
        <v>91</v>
      </c>
      <c r="W163" s="33">
        <v>27</v>
      </c>
    </row>
    <row r="164" spans="14:23" outlineLevel="2" x14ac:dyDescent="0.2">
      <c r="N164" s="32">
        <v>38040</v>
      </c>
      <c r="O164" s="32">
        <v>38041</v>
      </c>
      <c r="P164" s="32">
        <v>38041</v>
      </c>
      <c r="Q164" s="37">
        <v>38018</v>
      </c>
      <c r="R164" s="33">
        <v>5.16</v>
      </c>
      <c r="S164" s="33">
        <v>5.0650000000000004</v>
      </c>
      <c r="T164" s="30">
        <v>5.0793999999999997</v>
      </c>
      <c r="U164" s="31">
        <v>649000</v>
      </c>
      <c r="V164" s="30">
        <v>64</v>
      </c>
      <c r="W164" s="30">
        <v>23</v>
      </c>
    </row>
    <row r="165" spans="14:23" outlineLevel="2" x14ac:dyDescent="0.2">
      <c r="N165" s="29">
        <v>38041</v>
      </c>
      <c r="O165" s="29">
        <v>38042</v>
      </c>
      <c r="P165" s="29">
        <v>38042</v>
      </c>
      <c r="Q165" s="37">
        <v>38018</v>
      </c>
      <c r="R165" s="30">
        <v>5.1074999999999999</v>
      </c>
      <c r="S165" s="30">
        <v>5.05</v>
      </c>
      <c r="T165" s="33">
        <v>5.0960000000000001</v>
      </c>
      <c r="U165" s="34">
        <v>637200</v>
      </c>
      <c r="V165" s="33">
        <v>72</v>
      </c>
      <c r="W165" s="33">
        <v>28</v>
      </c>
    </row>
    <row r="166" spans="14:23" outlineLevel="2" x14ac:dyDescent="0.2">
      <c r="N166" s="32">
        <v>38042</v>
      </c>
      <c r="O166" s="32">
        <v>38043</v>
      </c>
      <c r="P166" s="32">
        <v>38043</v>
      </c>
      <c r="Q166" s="37">
        <v>38018</v>
      </c>
      <c r="R166" s="33">
        <v>5.19</v>
      </c>
      <c r="S166" s="33">
        <v>5.07</v>
      </c>
      <c r="T166" s="30">
        <v>5.1337999999999999</v>
      </c>
      <c r="U166" s="31">
        <v>479100</v>
      </c>
      <c r="V166" s="30">
        <v>47</v>
      </c>
      <c r="W166" s="30">
        <v>22</v>
      </c>
    </row>
    <row r="167" spans="14:23" outlineLevel="2" x14ac:dyDescent="0.2">
      <c r="N167" s="29">
        <v>38043</v>
      </c>
      <c r="O167" s="29">
        <v>38044</v>
      </c>
      <c r="P167" s="29">
        <v>38046</v>
      </c>
      <c r="Q167" s="37">
        <v>38018</v>
      </c>
      <c r="R167" s="30">
        <v>5.28</v>
      </c>
      <c r="S167" s="30">
        <v>5.0999999999999996</v>
      </c>
      <c r="T167" s="30">
        <f>SUBTOTAL(1,T148:T166)</f>
        <v>5.3982105263157889</v>
      </c>
      <c r="U167" s="31"/>
      <c r="V167" s="30"/>
      <c r="W167" s="30"/>
    </row>
    <row r="168" spans="14:23" ht="18.75" outlineLevel="2" x14ac:dyDescent="0.2">
      <c r="N168" s="29"/>
      <c r="O168" s="29"/>
      <c r="P168" s="29"/>
      <c r="Q168" s="38" t="s">
        <v>51</v>
      </c>
      <c r="R168" s="30"/>
      <c r="S168" s="30"/>
      <c r="T168" s="33">
        <v>5.274</v>
      </c>
      <c r="U168" s="34">
        <v>758500</v>
      </c>
      <c r="V168" s="33">
        <v>103</v>
      </c>
      <c r="W168" s="33">
        <v>28</v>
      </c>
    </row>
    <row r="169" spans="14:23" outlineLevel="2" x14ac:dyDescent="0.2">
      <c r="N169" s="32">
        <v>38044</v>
      </c>
      <c r="O169" s="32">
        <v>38047</v>
      </c>
      <c r="P169" s="32">
        <v>38047</v>
      </c>
      <c r="Q169" s="37">
        <v>38047</v>
      </c>
      <c r="R169" s="33">
        <v>5.33</v>
      </c>
      <c r="S169" s="33">
        <v>5.21</v>
      </c>
      <c r="T169" s="30">
        <v>5.1692999999999998</v>
      </c>
      <c r="U169" s="31">
        <v>518100</v>
      </c>
      <c r="V169" s="30">
        <v>56</v>
      </c>
      <c r="W169" s="30">
        <v>24</v>
      </c>
    </row>
    <row r="170" spans="14:23" outlineLevel="2" x14ac:dyDescent="0.2">
      <c r="N170" s="29">
        <v>38047</v>
      </c>
      <c r="O170" s="29">
        <v>38048</v>
      </c>
      <c r="P170" s="29">
        <v>38048</v>
      </c>
      <c r="Q170" s="37">
        <v>38047</v>
      </c>
      <c r="R170" s="30">
        <v>5.21</v>
      </c>
      <c r="S170" s="30">
        <v>5.14</v>
      </c>
      <c r="T170" s="33">
        <v>5.3704000000000001</v>
      </c>
      <c r="U170" s="34">
        <v>421000</v>
      </c>
      <c r="V170" s="33">
        <v>60</v>
      </c>
      <c r="W170" s="33">
        <v>25</v>
      </c>
    </row>
    <row r="171" spans="14:23" outlineLevel="2" x14ac:dyDescent="0.2">
      <c r="N171" s="32">
        <v>38048</v>
      </c>
      <c r="O171" s="32">
        <v>38049</v>
      </c>
      <c r="P171" s="32">
        <v>38049</v>
      </c>
      <c r="Q171" s="37">
        <v>38047</v>
      </c>
      <c r="R171" s="33">
        <v>5.42</v>
      </c>
      <c r="S171" s="33">
        <v>5.33</v>
      </c>
      <c r="T171" s="30">
        <v>5.3388</v>
      </c>
      <c r="U171" s="31">
        <v>478400</v>
      </c>
      <c r="V171" s="30">
        <v>57</v>
      </c>
      <c r="W171" s="30">
        <v>28</v>
      </c>
    </row>
    <row r="172" spans="14:23" outlineLevel="2" x14ac:dyDescent="0.2">
      <c r="N172" s="29">
        <v>38049</v>
      </c>
      <c r="O172" s="29">
        <v>38050</v>
      </c>
      <c r="P172" s="29">
        <v>38050</v>
      </c>
      <c r="Q172" s="37">
        <v>38047</v>
      </c>
      <c r="R172" s="30">
        <v>5.3849999999999998</v>
      </c>
      <c r="S172" s="30">
        <v>5.25</v>
      </c>
      <c r="T172" s="33">
        <v>5.1669999999999998</v>
      </c>
      <c r="U172" s="34">
        <v>579700</v>
      </c>
      <c r="V172" s="33">
        <v>75</v>
      </c>
      <c r="W172" s="33">
        <v>26</v>
      </c>
    </row>
    <row r="173" spans="14:23" outlineLevel="2" x14ac:dyDescent="0.2">
      <c r="N173" s="32">
        <v>38050</v>
      </c>
      <c r="O173" s="32">
        <v>38051</v>
      </c>
      <c r="P173" s="32">
        <v>38051</v>
      </c>
      <c r="Q173" s="37">
        <v>38047</v>
      </c>
      <c r="R173" s="33">
        <v>5.2050000000000001</v>
      </c>
      <c r="S173" s="33">
        <v>5.1100000000000003</v>
      </c>
      <c r="T173" s="30">
        <v>5.3174999999999999</v>
      </c>
      <c r="U173" s="31">
        <v>664800</v>
      </c>
      <c r="V173" s="30">
        <v>71</v>
      </c>
      <c r="W173" s="30">
        <v>27</v>
      </c>
    </row>
    <row r="174" spans="14:23" outlineLevel="2" x14ac:dyDescent="0.2">
      <c r="N174" s="29">
        <v>38051</v>
      </c>
      <c r="O174" s="29">
        <v>38052</v>
      </c>
      <c r="P174" s="29">
        <v>38054</v>
      </c>
      <c r="Q174" s="37">
        <v>38047</v>
      </c>
      <c r="R174" s="30">
        <v>5.44</v>
      </c>
      <c r="S174" s="30">
        <v>5.24</v>
      </c>
      <c r="T174" s="33">
        <v>5.4206000000000003</v>
      </c>
      <c r="U174" s="34">
        <v>518800</v>
      </c>
      <c r="V174" s="33">
        <v>71</v>
      </c>
      <c r="W174" s="33">
        <v>29</v>
      </c>
    </row>
    <row r="175" spans="14:23" outlineLevel="2" x14ac:dyDescent="0.2">
      <c r="N175" s="32">
        <v>38054</v>
      </c>
      <c r="O175" s="32">
        <v>38055</v>
      </c>
      <c r="P175" s="32">
        <v>38055</v>
      </c>
      <c r="Q175" s="37">
        <v>38047</v>
      </c>
      <c r="R175" s="33">
        <v>5.45</v>
      </c>
      <c r="S175" s="33">
        <v>5.3674999999999997</v>
      </c>
      <c r="T175" s="30">
        <v>5.3376000000000001</v>
      </c>
      <c r="U175" s="31">
        <v>280900</v>
      </c>
      <c r="V175" s="30">
        <v>36</v>
      </c>
      <c r="W175" s="30">
        <v>22</v>
      </c>
    </row>
    <row r="176" spans="14:23" outlineLevel="2" x14ac:dyDescent="0.2">
      <c r="N176" s="29">
        <v>38055</v>
      </c>
      <c r="O176" s="29">
        <v>38056</v>
      </c>
      <c r="P176" s="29">
        <v>38056</v>
      </c>
      <c r="Q176" s="37">
        <v>38047</v>
      </c>
      <c r="R176" s="30">
        <v>5.39</v>
      </c>
      <c r="S176" s="30">
        <v>5.3</v>
      </c>
      <c r="T176" s="33">
        <v>5.3319000000000001</v>
      </c>
      <c r="U176" s="34">
        <v>425900</v>
      </c>
      <c r="V176" s="33">
        <v>54</v>
      </c>
      <c r="W176" s="33">
        <v>26</v>
      </c>
    </row>
    <row r="177" spans="14:23" outlineLevel="2" x14ac:dyDescent="0.2">
      <c r="N177" s="32">
        <v>38056</v>
      </c>
      <c r="O177" s="32">
        <v>38057</v>
      </c>
      <c r="P177" s="32">
        <v>38057</v>
      </c>
      <c r="Q177" s="37">
        <v>38047</v>
      </c>
      <c r="R177" s="33">
        <v>5.3550000000000004</v>
      </c>
      <c r="S177" s="33">
        <v>5.29</v>
      </c>
      <c r="T177" s="30">
        <v>5.3311000000000002</v>
      </c>
      <c r="U177" s="31">
        <v>347700</v>
      </c>
      <c r="V177" s="30">
        <v>38</v>
      </c>
      <c r="W177" s="30">
        <v>23</v>
      </c>
    </row>
    <row r="178" spans="14:23" outlineLevel="2" x14ac:dyDescent="0.2">
      <c r="N178" s="29">
        <v>38057</v>
      </c>
      <c r="O178" s="29">
        <v>38058</v>
      </c>
      <c r="P178" s="29">
        <v>38058</v>
      </c>
      <c r="Q178" s="37">
        <v>38047</v>
      </c>
      <c r="R178" s="30">
        <v>5.35</v>
      </c>
      <c r="S178" s="30">
        <v>5.3049999999999997</v>
      </c>
      <c r="T178" s="33">
        <v>5.5236999999999998</v>
      </c>
      <c r="U178" s="34">
        <v>434000</v>
      </c>
      <c r="V178" s="33">
        <v>54</v>
      </c>
      <c r="W178" s="33">
        <v>26</v>
      </c>
    </row>
    <row r="179" spans="14:23" outlineLevel="2" x14ac:dyDescent="0.2">
      <c r="N179" s="32">
        <v>38058</v>
      </c>
      <c r="O179" s="32">
        <v>38059</v>
      </c>
      <c r="P179" s="32">
        <v>38061</v>
      </c>
      <c r="Q179" s="37">
        <v>38047</v>
      </c>
      <c r="R179" s="33">
        <v>5.55</v>
      </c>
      <c r="S179" s="33">
        <v>5.47</v>
      </c>
      <c r="T179" s="30">
        <v>5.5952999999999999</v>
      </c>
      <c r="U179" s="31">
        <v>509100</v>
      </c>
      <c r="V179" s="30">
        <v>60</v>
      </c>
      <c r="W179" s="30">
        <v>22</v>
      </c>
    </row>
    <row r="180" spans="14:23" outlineLevel="1" x14ac:dyDescent="0.2">
      <c r="N180" s="29">
        <v>38061</v>
      </c>
      <c r="O180" s="29">
        <v>38062</v>
      </c>
      <c r="P180" s="29">
        <v>38062</v>
      </c>
      <c r="Q180" s="37">
        <v>38047</v>
      </c>
      <c r="R180" s="30">
        <v>5.63</v>
      </c>
      <c r="S180" s="30">
        <v>5.57</v>
      </c>
      <c r="T180" s="33">
        <v>5.5990000000000002</v>
      </c>
      <c r="U180" s="34">
        <v>365600</v>
      </c>
      <c r="V180" s="33">
        <v>43</v>
      </c>
      <c r="W180" s="33">
        <v>22</v>
      </c>
    </row>
    <row r="181" spans="14:23" outlineLevel="2" x14ac:dyDescent="0.2">
      <c r="N181" s="32">
        <v>38062</v>
      </c>
      <c r="O181" s="32">
        <v>38063</v>
      </c>
      <c r="P181" s="32">
        <v>38063</v>
      </c>
      <c r="Q181" s="37">
        <v>38047</v>
      </c>
      <c r="R181" s="33">
        <v>5.62</v>
      </c>
      <c r="S181" s="33">
        <v>5.58</v>
      </c>
      <c r="T181" s="30">
        <v>5.6109</v>
      </c>
      <c r="U181" s="31">
        <v>381000</v>
      </c>
      <c r="V181" s="30">
        <v>45</v>
      </c>
      <c r="W181" s="30">
        <v>22</v>
      </c>
    </row>
    <row r="182" spans="14:23" outlineLevel="2" x14ac:dyDescent="0.2">
      <c r="N182" s="29">
        <v>38063</v>
      </c>
      <c r="O182" s="29">
        <v>38064</v>
      </c>
      <c r="P182" s="29">
        <v>38064</v>
      </c>
      <c r="Q182" s="37">
        <v>38047</v>
      </c>
      <c r="R182" s="30">
        <v>5.6449999999999996</v>
      </c>
      <c r="S182" s="30">
        <v>5.6</v>
      </c>
      <c r="T182" s="33">
        <v>5.6313000000000004</v>
      </c>
      <c r="U182" s="34">
        <v>471600</v>
      </c>
      <c r="V182" s="33">
        <v>62</v>
      </c>
      <c r="W182" s="33">
        <v>22</v>
      </c>
    </row>
    <row r="183" spans="14:23" outlineLevel="2" x14ac:dyDescent="0.2">
      <c r="N183" s="32">
        <v>38064</v>
      </c>
      <c r="O183" s="32">
        <v>38065</v>
      </c>
      <c r="P183" s="32">
        <v>38065</v>
      </c>
      <c r="Q183" s="37">
        <v>38047</v>
      </c>
      <c r="R183" s="33">
        <v>5.65</v>
      </c>
      <c r="S183" s="33">
        <v>5.6</v>
      </c>
      <c r="T183" s="30">
        <v>5.4858000000000002</v>
      </c>
      <c r="U183" s="31">
        <v>460500</v>
      </c>
      <c r="V183" s="30">
        <v>55</v>
      </c>
      <c r="W183" s="30">
        <v>21</v>
      </c>
    </row>
    <row r="184" spans="14:23" outlineLevel="2" x14ac:dyDescent="0.2">
      <c r="N184" s="29">
        <v>38065</v>
      </c>
      <c r="O184" s="29">
        <v>38066</v>
      </c>
      <c r="P184" s="29">
        <v>38068</v>
      </c>
      <c r="Q184" s="37">
        <v>38047</v>
      </c>
      <c r="R184" s="30">
        <v>5.53</v>
      </c>
      <c r="S184" s="30">
        <v>5.47</v>
      </c>
      <c r="T184" s="33">
        <v>5.4596</v>
      </c>
      <c r="U184" s="34">
        <v>433300</v>
      </c>
      <c r="V184" s="33">
        <v>48</v>
      </c>
      <c r="W184" s="33">
        <v>25</v>
      </c>
    </row>
    <row r="185" spans="14:23" outlineLevel="2" x14ac:dyDescent="0.2">
      <c r="N185" s="32">
        <v>38068</v>
      </c>
      <c r="O185" s="32">
        <v>38069</v>
      </c>
      <c r="P185" s="32">
        <v>38069</v>
      </c>
      <c r="Q185" s="37">
        <v>38047</v>
      </c>
      <c r="R185" s="33">
        <v>5.4749999999999996</v>
      </c>
      <c r="S185" s="33">
        <v>5.4249999999999998</v>
      </c>
      <c r="T185" s="30">
        <v>5.3592000000000004</v>
      </c>
      <c r="U185" s="31">
        <v>510500</v>
      </c>
      <c r="V185" s="30">
        <v>57</v>
      </c>
      <c r="W185" s="30">
        <v>22</v>
      </c>
    </row>
    <row r="186" spans="14:23" outlineLevel="2" x14ac:dyDescent="0.2">
      <c r="N186" s="29">
        <v>38069</v>
      </c>
      <c r="O186" s="29">
        <v>38070</v>
      </c>
      <c r="P186" s="29">
        <v>38070</v>
      </c>
      <c r="Q186" s="37">
        <v>38047</v>
      </c>
      <c r="R186" s="30">
        <v>5.3849999999999998</v>
      </c>
      <c r="S186" s="30">
        <v>5.34</v>
      </c>
      <c r="T186" s="33">
        <v>5.3479999999999999</v>
      </c>
      <c r="U186" s="34">
        <v>496200</v>
      </c>
      <c r="V186" s="33">
        <v>51</v>
      </c>
      <c r="W186" s="33">
        <v>24</v>
      </c>
    </row>
    <row r="187" spans="14:23" outlineLevel="2" x14ac:dyDescent="0.2">
      <c r="N187" s="32">
        <v>38070</v>
      </c>
      <c r="O187" s="32">
        <v>38071</v>
      </c>
      <c r="P187" s="32">
        <v>38071</v>
      </c>
      <c r="Q187" s="37">
        <v>38047</v>
      </c>
      <c r="R187" s="33">
        <v>5.37</v>
      </c>
      <c r="S187" s="33">
        <v>5.3</v>
      </c>
      <c r="T187" s="30">
        <v>5.2172999999999998</v>
      </c>
      <c r="U187" s="31">
        <v>481700</v>
      </c>
      <c r="V187" s="30">
        <v>55</v>
      </c>
      <c r="W187" s="30">
        <v>24</v>
      </c>
    </row>
    <row r="188" spans="14:23" outlineLevel="2" x14ac:dyDescent="0.2">
      <c r="N188" s="29">
        <v>38071</v>
      </c>
      <c r="O188" s="29">
        <v>38072</v>
      </c>
      <c r="P188" s="29">
        <v>38072</v>
      </c>
      <c r="Q188" s="37">
        <v>38047</v>
      </c>
      <c r="R188" s="30">
        <v>5.2649999999999997</v>
      </c>
      <c r="S188" s="30">
        <v>5.13</v>
      </c>
      <c r="T188" s="33">
        <v>5.1577000000000002</v>
      </c>
      <c r="U188" s="34">
        <v>467200</v>
      </c>
      <c r="V188" s="33">
        <v>55</v>
      </c>
      <c r="W188" s="33">
        <v>23</v>
      </c>
    </row>
    <row r="189" spans="14:23" outlineLevel="2" x14ac:dyDescent="0.2">
      <c r="N189" s="32">
        <v>38072</v>
      </c>
      <c r="O189" s="32">
        <v>38073</v>
      </c>
      <c r="P189" s="32">
        <v>38075</v>
      </c>
      <c r="Q189" s="37">
        <v>38047</v>
      </c>
      <c r="R189" s="33">
        <v>5.22</v>
      </c>
      <c r="S189" s="33">
        <v>5.13</v>
      </c>
      <c r="T189" s="30">
        <v>5.2523999999999997</v>
      </c>
      <c r="U189" s="31">
        <v>406700</v>
      </c>
      <c r="V189" s="30">
        <v>51</v>
      </c>
      <c r="W189" s="30">
        <v>23</v>
      </c>
    </row>
    <row r="190" spans="14:23" outlineLevel="2" x14ac:dyDescent="0.2">
      <c r="N190" s="29">
        <v>38075</v>
      </c>
      <c r="O190" s="29">
        <v>38076</v>
      </c>
      <c r="P190" s="29">
        <v>38076</v>
      </c>
      <c r="Q190" s="37">
        <v>38047</v>
      </c>
      <c r="R190" s="30">
        <v>5.2850000000000001</v>
      </c>
      <c r="S190" s="30">
        <v>5.2</v>
      </c>
      <c r="T190" s="33">
        <v>5.4038000000000004</v>
      </c>
      <c r="U190" s="34">
        <v>383000</v>
      </c>
      <c r="V190" s="33">
        <v>45</v>
      </c>
      <c r="W190" s="33">
        <v>24</v>
      </c>
    </row>
    <row r="191" spans="14:23" outlineLevel="2" x14ac:dyDescent="0.2">
      <c r="N191" s="32">
        <v>38076</v>
      </c>
      <c r="O191" s="32">
        <v>38077</v>
      </c>
      <c r="P191" s="32">
        <v>38077</v>
      </c>
      <c r="Q191" s="37">
        <v>38047</v>
      </c>
      <c r="R191" s="33">
        <v>5.5449999999999999</v>
      </c>
      <c r="S191" s="33">
        <v>5.3550000000000004</v>
      </c>
      <c r="T191" s="33">
        <f>SUBTOTAL(1,T168:T190)</f>
        <v>5.3783565217391294</v>
      </c>
      <c r="U191" s="34"/>
      <c r="V191" s="33"/>
      <c r="W191" s="33"/>
    </row>
    <row r="192" spans="14:23" ht="18.75" outlineLevel="2" x14ac:dyDescent="0.2">
      <c r="N192" s="32"/>
      <c r="O192" s="32"/>
      <c r="P192" s="32"/>
      <c r="Q192" s="38" t="s">
        <v>52</v>
      </c>
      <c r="R192" s="33"/>
      <c r="S192" s="33"/>
      <c r="T192" s="30">
        <v>5.6291000000000002</v>
      </c>
      <c r="U192" s="31">
        <v>928600</v>
      </c>
      <c r="V192" s="30">
        <v>95</v>
      </c>
      <c r="W192" s="30">
        <v>31</v>
      </c>
    </row>
    <row r="193" spans="14:23" outlineLevel="2" x14ac:dyDescent="0.2">
      <c r="N193" s="29">
        <v>38077</v>
      </c>
      <c r="O193" s="29">
        <v>38078</v>
      </c>
      <c r="P193" s="29">
        <v>38078</v>
      </c>
      <c r="Q193" s="37">
        <v>38078</v>
      </c>
      <c r="R193" s="30">
        <v>5.7424999999999997</v>
      </c>
      <c r="S193" s="30">
        <v>5.5949999999999998</v>
      </c>
      <c r="T193" s="33">
        <v>5.8155000000000001</v>
      </c>
      <c r="U193" s="34">
        <v>706300</v>
      </c>
      <c r="V193" s="33">
        <v>89</v>
      </c>
      <c r="W193" s="33">
        <v>31</v>
      </c>
    </row>
    <row r="194" spans="14:23" outlineLevel="2" x14ac:dyDescent="0.2">
      <c r="N194" s="32">
        <v>38078</v>
      </c>
      <c r="O194" s="32">
        <v>38079</v>
      </c>
      <c r="P194" s="32">
        <v>38079</v>
      </c>
      <c r="Q194" s="37">
        <v>38078</v>
      </c>
      <c r="R194" s="33">
        <v>5.88</v>
      </c>
      <c r="S194" s="33">
        <v>5.78</v>
      </c>
      <c r="T194" s="30">
        <v>5.6909999999999998</v>
      </c>
      <c r="U194" s="31">
        <v>820500</v>
      </c>
      <c r="V194" s="30">
        <v>92</v>
      </c>
      <c r="W194" s="30">
        <v>25</v>
      </c>
    </row>
    <row r="195" spans="14:23" outlineLevel="2" x14ac:dyDescent="0.2">
      <c r="N195" s="29">
        <v>38079</v>
      </c>
      <c r="O195" s="29">
        <v>38080</v>
      </c>
      <c r="P195" s="29">
        <v>38082</v>
      </c>
      <c r="Q195" s="37">
        <v>38078</v>
      </c>
      <c r="R195" s="30">
        <v>5.8</v>
      </c>
      <c r="S195" s="30">
        <v>5.66</v>
      </c>
      <c r="T195" s="33">
        <v>5.8071000000000002</v>
      </c>
      <c r="U195" s="34">
        <v>839600</v>
      </c>
      <c r="V195" s="33">
        <v>90</v>
      </c>
      <c r="W195" s="33">
        <v>34</v>
      </c>
    </row>
    <row r="196" spans="14:23" outlineLevel="2" x14ac:dyDescent="0.2">
      <c r="N196" s="32">
        <v>38082</v>
      </c>
      <c r="O196" s="32">
        <v>38083</v>
      </c>
      <c r="P196" s="32">
        <v>38083</v>
      </c>
      <c r="Q196" s="37">
        <v>38078</v>
      </c>
      <c r="R196" s="33">
        <v>5.9</v>
      </c>
      <c r="S196" s="33">
        <v>5.78</v>
      </c>
      <c r="T196" s="30">
        <v>5.6997999999999998</v>
      </c>
      <c r="U196" s="31">
        <v>774300</v>
      </c>
      <c r="V196" s="30">
        <v>94</v>
      </c>
      <c r="W196" s="30">
        <v>38</v>
      </c>
    </row>
    <row r="197" spans="14:23" outlineLevel="2" x14ac:dyDescent="0.2">
      <c r="N197" s="29">
        <v>38083</v>
      </c>
      <c r="O197" s="29">
        <v>38084</v>
      </c>
      <c r="P197" s="29">
        <v>38084</v>
      </c>
      <c r="Q197" s="37">
        <v>38078</v>
      </c>
      <c r="R197" s="30">
        <v>5.74</v>
      </c>
      <c r="S197" s="30">
        <v>5.6775000000000002</v>
      </c>
      <c r="T197" s="33">
        <v>5.7568999999999999</v>
      </c>
      <c r="U197" s="34">
        <v>711900</v>
      </c>
      <c r="V197" s="33">
        <v>66</v>
      </c>
      <c r="W197" s="33">
        <v>30</v>
      </c>
    </row>
    <row r="198" spans="14:23" outlineLevel="2" x14ac:dyDescent="0.2">
      <c r="N198" s="32">
        <v>38084</v>
      </c>
      <c r="O198" s="32">
        <v>38085</v>
      </c>
      <c r="P198" s="32">
        <v>38085</v>
      </c>
      <c r="Q198" s="37">
        <v>38078</v>
      </c>
      <c r="R198" s="33">
        <v>5.8</v>
      </c>
      <c r="S198" s="33">
        <v>5.73</v>
      </c>
      <c r="T198" s="30">
        <v>5.8448000000000002</v>
      </c>
      <c r="U198" s="31">
        <v>619700</v>
      </c>
      <c r="V198" s="30">
        <v>62</v>
      </c>
      <c r="W198" s="30">
        <v>31</v>
      </c>
    </row>
    <row r="199" spans="14:23" outlineLevel="2" x14ac:dyDescent="0.2">
      <c r="N199" s="29">
        <v>38085</v>
      </c>
      <c r="O199" s="29">
        <v>38086</v>
      </c>
      <c r="P199" s="29">
        <v>38089</v>
      </c>
      <c r="Q199" s="37">
        <v>38078</v>
      </c>
      <c r="R199" s="30">
        <v>5.86</v>
      </c>
      <c r="S199" s="30">
        <v>5.8</v>
      </c>
      <c r="T199" s="33">
        <v>5.8535000000000004</v>
      </c>
      <c r="U199" s="34">
        <v>651200</v>
      </c>
      <c r="V199" s="33">
        <v>75</v>
      </c>
      <c r="W199" s="33">
        <v>33</v>
      </c>
    </row>
    <row r="200" spans="14:23" outlineLevel="2" x14ac:dyDescent="0.2">
      <c r="N200" s="32">
        <v>38089</v>
      </c>
      <c r="O200" s="32">
        <v>38090</v>
      </c>
      <c r="P200" s="32">
        <v>38090</v>
      </c>
      <c r="Q200" s="37">
        <v>38078</v>
      </c>
      <c r="R200" s="33">
        <v>5.91</v>
      </c>
      <c r="S200" s="33">
        <v>5.84</v>
      </c>
      <c r="T200" s="30">
        <v>5.9191000000000003</v>
      </c>
      <c r="U200" s="31">
        <v>626500</v>
      </c>
      <c r="V200" s="30">
        <v>72</v>
      </c>
      <c r="W200" s="30">
        <v>34</v>
      </c>
    </row>
    <row r="201" spans="14:23" outlineLevel="1" x14ac:dyDescent="0.2">
      <c r="N201" s="29">
        <v>38090</v>
      </c>
      <c r="O201" s="29">
        <v>38091</v>
      </c>
      <c r="P201" s="29">
        <v>38091</v>
      </c>
      <c r="Q201" s="37">
        <v>38078</v>
      </c>
      <c r="R201" s="30">
        <v>5.9375</v>
      </c>
      <c r="S201" s="30">
        <v>5.86</v>
      </c>
      <c r="T201" s="33">
        <v>5.7263000000000002</v>
      </c>
      <c r="U201" s="34">
        <v>763800</v>
      </c>
      <c r="V201" s="33">
        <v>84</v>
      </c>
      <c r="W201" s="33">
        <v>31</v>
      </c>
    </row>
    <row r="202" spans="14:23" outlineLevel="2" x14ac:dyDescent="0.2">
      <c r="N202" s="32">
        <v>38091</v>
      </c>
      <c r="O202" s="32">
        <v>38092</v>
      </c>
      <c r="P202" s="32">
        <v>38092</v>
      </c>
      <c r="Q202" s="37">
        <v>38078</v>
      </c>
      <c r="R202" s="33">
        <v>5.75</v>
      </c>
      <c r="S202" s="33">
        <v>5.7</v>
      </c>
      <c r="T202" s="30">
        <v>5.681</v>
      </c>
      <c r="U202" s="31">
        <v>755400</v>
      </c>
      <c r="V202" s="30">
        <v>82</v>
      </c>
      <c r="W202" s="30">
        <v>32</v>
      </c>
    </row>
    <row r="203" spans="14:23" outlineLevel="2" x14ac:dyDescent="0.2">
      <c r="N203" s="29">
        <v>38092</v>
      </c>
      <c r="O203" s="29">
        <v>38093</v>
      </c>
      <c r="P203" s="29">
        <v>38093</v>
      </c>
      <c r="Q203" s="37">
        <v>38078</v>
      </c>
      <c r="R203" s="30">
        <v>5.7</v>
      </c>
      <c r="S203" s="30">
        <v>5.58</v>
      </c>
      <c r="T203" s="33">
        <v>5.6249000000000002</v>
      </c>
      <c r="U203" s="34">
        <v>798700</v>
      </c>
      <c r="V203" s="33">
        <v>92</v>
      </c>
      <c r="W203" s="33">
        <v>28</v>
      </c>
    </row>
    <row r="204" spans="14:23" outlineLevel="2" x14ac:dyDescent="0.2">
      <c r="N204" s="32">
        <v>38093</v>
      </c>
      <c r="O204" s="32">
        <v>38094</v>
      </c>
      <c r="P204" s="32">
        <v>38096</v>
      </c>
      <c r="Q204" s="37">
        <v>38078</v>
      </c>
      <c r="R204" s="33">
        <v>5.665</v>
      </c>
      <c r="S204" s="33">
        <v>5.54</v>
      </c>
      <c r="T204" s="30">
        <v>5.5670999999999999</v>
      </c>
      <c r="U204" s="31">
        <v>689400</v>
      </c>
      <c r="V204" s="30">
        <v>78</v>
      </c>
      <c r="W204" s="30">
        <v>29</v>
      </c>
    </row>
    <row r="205" spans="14:23" outlineLevel="2" x14ac:dyDescent="0.2">
      <c r="N205" s="29">
        <v>38096</v>
      </c>
      <c r="O205" s="29">
        <v>38097</v>
      </c>
      <c r="P205" s="29">
        <v>38097</v>
      </c>
      <c r="Q205" s="37">
        <v>38078</v>
      </c>
      <c r="R205" s="30">
        <v>5.6449999999999996</v>
      </c>
      <c r="S205" s="30">
        <v>5.5449999999999999</v>
      </c>
      <c r="T205" s="33">
        <v>5.4600999999999997</v>
      </c>
      <c r="U205" s="34">
        <v>788400</v>
      </c>
      <c r="V205" s="33">
        <v>87</v>
      </c>
      <c r="W205" s="33">
        <v>28</v>
      </c>
    </row>
    <row r="206" spans="14:23" outlineLevel="2" x14ac:dyDescent="0.2">
      <c r="N206" s="32">
        <v>38097</v>
      </c>
      <c r="O206" s="32">
        <v>38098</v>
      </c>
      <c r="P206" s="32">
        <v>38098</v>
      </c>
      <c r="Q206" s="37">
        <v>38078</v>
      </c>
      <c r="R206" s="33">
        <v>5.54</v>
      </c>
      <c r="S206" s="33">
        <v>5.4249999999999998</v>
      </c>
      <c r="T206" s="30">
        <v>5.5221</v>
      </c>
      <c r="U206" s="31">
        <v>740100</v>
      </c>
      <c r="V206" s="30">
        <v>79</v>
      </c>
      <c r="W206" s="30">
        <v>30</v>
      </c>
    </row>
    <row r="207" spans="14:23" outlineLevel="2" x14ac:dyDescent="0.2">
      <c r="N207" s="29">
        <v>38098</v>
      </c>
      <c r="O207" s="29">
        <v>38099</v>
      </c>
      <c r="P207" s="29">
        <v>38099</v>
      </c>
      <c r="Q207" s="37">
        <v>38078</v>
      </c>
      <c r="R207" s="30">
        <v>5.55</v>
      </c>
      <c r="S207" s="30">
        <v>5.49</v>
      </c>
      <c r="T207" s="33">
        <v>5.5869999999999997</v>
      </c>
      <c r="U207" s="34">
        <v>716800</v>
      </c>
      <c r="V207" s="33">
        <v>73</v>
      </c>
      <c r="W207" s="33">
        <v>31</v>
      </c>
    </row>
    <row r="208" spans="14:23" outlineLevel="2" x14ac:dyDescent="0.2">
      <c r="N208" s="32">
        <v>38099</v>
      </c>
      <c r="O208" s="32">
        <v>38100</v>
      </c>
      <c r="P208" s="32">
        <v>38100</v>
      </c>
      <c r="Q208" s="37">
        <v>38078</v>
      </c>
      <c r="R208" s="33">
        <v>5.6</v>
      </c>
      <c r="S208" s="33">
        <v>5.5350000000000001</v>
      </c>
      <c r="T208" s="30">
        <v>5.5324999999999998</v>
      </c>
      <c r="U208" s="31">
        <v>694400</v>
      </c>
      <c r="V208" s="30">
        <v>71</v>
      </c>
      <c r="W208" s="30">
        <v>26</v>
      </c>
    </row>
    <row r="209" spans="14:23" outlineLevel="2" x14ac:dyDescent="0.2">
      <c r="N209" s="29">
        <v>38100</v>
      </c>
      <c r="O209" s="29">
        <v>38101</v>
      </c>
      <c r="P209" s="29">
        <v>38103</v>
      </c>
      <c r="Q209" s="37">
        <v>38078</v>
      </c>
      <c r="R209" s="30">
        <v>5.57</v>
      </c>
      <c r="S209" s="30">
        <v>5.51</v>
      </c>
      <c r="T209" s="33">
        <v>5.5956000000000001</v>
      </c>
      <c r="U209" s="34">
        <v>780200</v>
      </c>
      <c r="V209" s="33">
        <v>76</v>
      </c>
      <c r="W209" s="33">
        <v>31</v>
      </c>
    </row>
    <row r="210" spans="14:23" outlineLevel="2" x14ac:dyDescent="0.2">
      <c r="N210" s="32">
        <v>38103</v>
      </c>
      <c r="O210" s="32">
        <v>38104</v>
      </c>
      <c r="P210" s="32">
        <v>38104</v>
      </c>
      <c r="Q210" s="37">
        <v>38078</v>
      </c>
      <c r="R210" s="33">
        <v>5.66</v>
      </c>
      <c r="S210" s="33">
        <v>5.56</v>
      </c>
      <c r="T210" s="30">
        <v>5.8102999999999998</v>
      </c>
      <c r="U210" s="31">
        <v>765500</v>
      </c>
      <c r="V210" s="30">
        <v>70</v>
      </c>
      <c r="W210" s="30">
        <v>29</v>
      </c>
    </row>
    <row r="211" spans="14:23" outlineLevel="2" x14ac:dyDescent="0.2">
      <c r="N211" s="29">
        <v>38104</v>
      </c>
      <c r="O211" s="29">
        <v>38105</v>
      </c>
      <c r="P211" s="29">
        <v>38105</v>
      </c>
      <c r="Q211" s="37">
        <v>38078</v>
      </c>
      <c r="R211" s="30">
        <v>5.82</v>
      </c>
      <c r="S211" s="30">
        <v>5.79</v>
      </c>
      <c r="T211" s="33">
        <v>5.8019999999999996</v>
      </c>
      <c r="U211" s="34">
        <v>566900</v>
      </c>
      <c r="V211" s="33">
        <v>74</v>
      </c>
      <c r="W211" s="33">
        <v>29</v>
      </c>
    </row>
    <row r="212" spans="14:23" outlineLevel="2" x14ac:dyDescent="0.2">
      <c r="N212" s="32">
        <v>38105</v>
      </c>
      <c r="O212" s="32">
        <v>38106</v>
      </c>
      <c r="P212" s="32">
        <v>38106</v>
      </c>
      <c r="Q212" s="37">
        <v>38078</v>
      </c>
      <c r="R212" s="33">
        <v>5.85</v>
      </c>
      <c r="S212" s="33">
        <v>5.72</v>
      </c>
      <c r="T212" s="30">
        <v>5.7827999999999999</v>
      </c>
      <c r="U212" s="31">
        <v>713400</v>
      </c>
      <c r="V212" s="30">
        <v>72</v>
      </c>
      <c r="W212" s="30">
        <v>26</v>
      </c>
    </row>
    <row r="213" spans="14:23" outlineLevel="2" x14ac:dyDescent="0.2">
      <c r="N213" s="29">
        <v>38106</v>
      </c>
      <c r="O213" s="29">
        <v>38107</v>
      </c>
      <c r="P213" s="29">
        <v>38107</v>
      </c>
      <c r="Q213" s="37">
        <v>38078</v>
      </c>
      <c r="R213" s="30">
        <v>5.87</v>
      </c>
      <c r="S213" s="30">
        <v>5.67</v>
      </c>
      <c r="T213" s="30">
        <f>SUBTOTAL(1,T192:T212)</f>
        <v>5.7004047619047622</v>
      </c>
      <c r="U213" s="31"/>
      <c r="V213" s="30"/>
      <c r="W213" s="30"/>
    </row>
    <row r="214" spans="14:23" ht="18.75" outlineLevel="2" x14ac:dyDescent="0.2">
      <c r="N214" s="29"/>
      <c r="O214" s="29"/>
      <c r="P214" s="29"/>
      <c r="Q214" s="38" t="s">
        <v>53</v>
      </c>
      <c r="R214" s="30"/>
      <c r="S214" s="30"/>
      <c r="T214" s="33">
        <v>5.806</v>
      </c>
      <c r="U214" s="34">
        <v>767800</v>
      </c>
      <c r="V214" s="33">
        <v>53</v>
      </c>
      <c r="W214" s="33">
        <v>28</v>
      </c>
    </row>
    <row r="215" spans="14:23" outlineLevel="2" x14ac:dyDescent="0.2">
      <c r="N215" s="32">
        <v>38107</v>
      </c>
      <c r="O215" s="32">
        <v>38108</v>
      </c>
      <c r="P215" s="32">
        <v>38110</v>
      </c>
      <c r="Q215" s="37">
        <v>38108</v>
      </c>
      <c r="R215" s="33">
        <v>5.84</v>
      </c>
      <c r="S215" s="33">
        <v>5.75</v>
      </c>
      <c r="T215" s="30">
        <v>5.7991999999999999</v>
      </c>
      <c r="U215" s="31">
        <v>760000</v>
      </c>
      <c r="V215" s="30">
        <v>84</v>
      </c>
      <c r="W215" s="30">
        <v>33</v>
      </c>
    </row>
    <row r="216" spans="14:23" outlineLevel="2" x14ac:dyDescent="0.2">
      <c r="N216" s="29">
        <v>38110</v>
      </c>
      <c r="O216" s="29">
        <v>38111</v>
      </c>
      <c r="P216" s="29">
        <v>38111</v>
      </c>
      <c r="Q216" s="37">
        <v>38108</v>
      </c>
      <c r="R216" s="30">
        <v>5.85</v>
      </c>
      <c r="S216" s="30">
        <v>5.77</v>
      </c>
      <c r="T216" s="33">
        <v>6.2061000000000002</v>
      </c>
      <c r="U216" s="34">
        <v>1034700</v>
      </c>
      <c r="V216" s="33">
        <v>83</v>
      </c>
      <c r="W216" s="33">
        <v>33</v>
      </c>
    </row>
    <row r="217" spans="14:23" outlineLevel="2" x14ac:dyDescent="0.2">
      <c r="N217" s="32">
        <v>38111</v>
      </c>
      <c r="O217" s="32">
        <v>38112</v>
      </c>
      <c r="P217" s="32">
        <v>38112</v>
      </c>
      <c r="Q217" s="37">
        <v>38108</v>
      </c>
      <c r="R217" s="33">
        <v>6.23</v>
      </c>
      <c r="S217" s="33">
        <v>6.18</v>
      </c>
      <c r="T217" s="30">
        <v>6.0862999999999996</v>
      </c>
      <c r="U217" s="31">
        <v>820100</v>
      </c>
      <c r="V217" s="30">
        <v>77</v>
      </c>
      <c r="W217" s="30">
        <v>31</v>
      </c>
    </row>
    <row r="218" spans="14:23" outlineLevel="2" x14ac:dyDescent="0.2">
      <c r="N218" s="29">
        <v>38112</v>
      </c>
      <c r="O218" s="29">
        <v>38113</v>
      </c>
      <c r="P218" s="29">
        <v>38113</v>
      </c>
      <c r="Q218" s="37">
        <v>38108</v>
      </c>
      <c r="R218" s="30">
        <v>6.1574999999999998</v>
      </c>
      <c r="S218" s="30">
        <v>6.05</v>
      </c>
      <c r="T218" s="33">
        <v>6.2229999999999999</v>
      </c>
      <c r="U218" s="34">
        <v>877600</v>
      </c>
      <c r="V218" s="33">
        <v>70</v>
      </c>
      <c r="W218" s="33">
        <v>30</v>
      </c>
    </row>
    <row r="219" spans="14:23" outlineLevel="2" x14ac:dyDescent="0.2">
      <c r="N219" s="32">
        <v>38113</v>
      </c>
      <c r="O219" s="32">
        <v>38114</v>
      </c>
      <c r="P219" s="32">
        <v>38114</v>
      </c>
      <c r="Q219" s="37">
        <v>38108</v>
      </c>
      <c r="R219" s="33">
        <v>6.24</v>
      </c>
      <c r="S219" s="33">
        <v>6.17</v>
      </c>
      <c r="T219" s="30">
        <v>6.1807999999999996</v>
      </c>
      <c r="U219" s="31">
        <v>616900</v>
      </c>
      <c r="V219" s="30">
        <v>50</v>
      </c>
      <c r="W219" s="30">
        <v>29</v>
      </c>
    </row>
    <row r="220" spans="14:23" outlineLevel="2" x14ac:dyDescent="0.2">
      <c r="N220" s="29">
        <v>38114</v>
      </c>
      <c r="O220" s="29">
        <v>38115</v>
      </c>
      <c r="P220" s="29">
        <v>38117</v>
      </c>
      <c r="Q220" s="37">
        <v>38108</v>
      </c>
      <c r="R220" s="30">
        <v>6.25</v>
      </c>
      <c r="S220" s="30">
        <v>6.1624999999999996</v>
      </c>
      <c r="T220" s="33">
        <v>6.1349</v>
      </c>
      <c r="U220" s="34">
        <v>755500</v>
      </c>
      <c r="V220" s="33">
        <v>93</v>
      </c>
      <c r="W220" s="33">
        <v>29</v>
      </c>
    </row>
    <row r="221" spans="14:23" outlineLevel="2" x14ac:dyDescent="0.2">
      <c r="N221" s="32">
        <v>38117</v>
      </c>
      <c r="O221" s="32">
        <v>38118</v>
      </c>
      <c r="P221" s="32">
        <v>38118</v>
      </c>
      <c r="Q221" s="37">
        <v>38108</v>
      </c>
      <c r="R221" s="33">
        <v>6.2249999999999996</v>
      </c>
      <c r="S221" s="33">
        <v>6.09</v>
      </c>
      <c r="T221" s="30">
        <v>6.2381000000000002</v>
      </c>
      <c r="U221" s="31">
        <v>783900</v>
      </c>
      <c r="V221" s="30">
        <v>67</v>
      </c>
      <c r="W221" s="30">
        <v>33</v>
      </c>
    </row>
    <row r="222" spans="14:23" outlineLevel="2" x14ac:dyDescent="0.2">
      <c r="N222" s="29">
        <v>38118</v>
      </c>
      <c r="O222" s="29">
        <v>38119</v>
      </c>
      <c r="P222" s="29">
        <v>38119</v>
      </c>
      <c r="Q222" s="37">
        <v>38108</v>
      </c>
      <c r="R222" s="30">
        <v>6.2549999999999999</v>
      </c>
      <c r="S222" s="30">
        <v>6.1349999999999998</v>
      </c>
      <c r="T222" s="33">
        <v>6.4069000000000003</v>
      </c>
      <c r="U222" s="34">
        <v>832400</v>
      </c>
      <c r="V222" s="33">
        <v>76</v>
      </c>
      <c r="W222" s="33">
        <v>29</v>
      </c>
    </row>
    <row r="223" spans="14:23" outlineLevel="1" x14ac:dyDescent="0.2">
      <c r="N223" s="32">
        <v>38119</v>
      </c>
      <c r="O223" s="32">
        <v>38120</v>
      </c>
      <c r="P223" s="32">
        <v>38120</v>
      </c>
      <c r="Q223" s="37">
        <v>38108</v>
      </c>
      <c r="R223" s="33">
        <v>6.5</v>
      </c>
      <c r="S223" s="33">
        <v>6.37</v>
      </c>
      <c r="T223" s="30">
        <v>6.4188999999999998</v>
      </c>
      <c r="U223" s="31">
        <v>696100</v>
      </c>
      <c r="V223" s="30">
        <v>64</v>
      </c>
      <c r="W223" s="30">
        <v>26</v>
      </c>
    </row>
    <row r="224" spans="14:23" outlineLevel="2" x14ac:dyDescent="0.2">
      <c r="N224" s="29">
        <v>38120</v>
      </c>
      <c r="O224" s="29">
        <v>38121</v>
      </c>
      <c r="P224" s="29">
        <v>38121</v>
      </c>
      <c r="Q224" s="37">
        <v>38108</v>
      </c>
      <c r="R224" s="30">
        <v>6.44</v>
      </c>
      <c r="S224" s="30">
        <v>6.37</v>
      </c>
      <c r="T224" s="33">
        <v>6.4301000000000004</v>
      </c>
      <c r="U224" s="34">
        <v>609600</v>
      </c>
      <c r="V224" s="33">
        <v>55</v>
      </c>
      <c r="W224" s="33">
        <v>29</v>
      </c>
    </row>
    <row r="225" spans="14:23" outlineLevel="2" x14ac:dyDescent="0.2">
      <c r="N225" s="32">
        <v>38121</v>
      </c>
      <c r="O225" s="32">
        <v>38122</v>
      </c>
      <c r="P225" s="32">
        <v>38124</v>
      </c>
      <c r="Q225" s="37">
        <v>38108</v>
      </c>
      <c r="R225" s="33">
        <v>6.48</v>
      </c>
      <c r="S225" s="33">
        <v>6.3650000000000002</v>
      </c>
      <c r="T225" s="30">
        <v>6.4070999999999998</v>
      </c>
      <c r="U225" s="31">
        <v>780300</v>
      </c>
      <c r="V225" s="30">
        <v>80</v>
      </c>
      <c r="W225" s="30">
        <v>30</v>
      </c>
    </row>
    <row r="226" spans="14:23" outlineLevel="2" x14ac:dyDescent="0.2">
      <c r="N226" s="29">
        <v>38124</v>
      </c>
      <c r="O226" s="29">
        <v>38125</v>
      </c>
      <c r="P226" s="29">
        <v>38125</v>
      </c>
      <c r="Q226" s="37">
        <v>38108</v>
      </c>
      <c r="R226" s="30">
        <v>6.44</v>
      </c>
      <c r="S226" s="30">
        <v>6.31</v>
      </c>
      <c r="T226" s="33">
        <v>6.2763</v>
      </c>
      <c r="U226" s="34">
        <v>924000</v>
      </c>
      <c r="V226" s="33">
        <v>98</v>
      </c>
      <c r="W226" s="33">
        <v>34</v>
      </c>
    </row>
    <row r="227" spans="14:23" outlineLevel="2" x14ac:dyDescent="0.2">
      <c r="N227" s="32">
        <v>38125</v>
      </c>
      <c r="O227" s="32">
        <v>38126</v>
      </c>
      <c r="P227" s="32">
        <v>38126</v>
      </c>
      <c r="Q227" s="37">
        <v>38108</v>
      </c>
      <c r="R227" s="33">
        <v>6.3</v>
      </c>
      <c r="S227" s="33">
        <v>6.26</v>
      </c>
      <c r="T227" s="30">
        <v>6.1786000000000003</v>
      </c>
      <c r="U227" s="31">
        <v>743500</v>
      </c>
      <c r="V227" s="30">
        <v>61</v>
      </c>
      <c r="W227" s="30">
        <v>29</v>
      </c>
    </row>
    <row r="228" spans="14:23" outlineLevel="2" x14ac:dyDescent="0.2">
      <c r="N228" s="29">
        <v>38126</v>
      </c>
      <c r="O228" s="29">
        <v>38127</v>
      </c>
      <c r="P228" s="29">
        <v>38127</v>
      </c>
      <c r="Q228" s="37">
        <v>38108</v>
      </c>
      <c r="R228" s="30">
        <v>6.27</v>
      </c>
      <c r="S228" s="30">
        <v>6.13</v>
      </c>
      <c r="T228" s="33">
        <v>6.4439000000000002</v>
      </c>
      <c r="U228" s="34">
        <v>677600</v>
      </c>
      <c r="V228" s="33">
        <v>58</v>
      </c>
      <c r="W228" s="33">
        <v>26</v>
      </c>
    </row>
    <row r="229" spans="14:23" outlineLevel="2" x14ac:dyDescent="0.2">
      <c r="N229" s="32">
        <v>38127</v>
      </c>
      <c r="O229" s="32">
        <v>38128</v>
      </c>
      <c r="P229" s="32">
        <v>38128</v>
      </c>
      <c r="Q229" s="37">
        <v>38108</v>
      </c>
      <c r="R229" s="33">
        <v>6.47</v>
      </c>
      <c r="S229" s="33">
        <v>6.4</v>
      </c>
      <c r="T229" s="30">
        <v>6.3451000000000004</v>
      </c>
      <c r="U229" s="31">
        <v>581200</v>
      </c>
      <c r="V229" s="30">
        <v>69</v>
      </c>
      <c r="W229" s="30">
        <v>28</v>
      </c>
    </row>
    <row r="230" spans="14:23" outlineLevel="2" x14ac:dyDescent="0.2">
      <c r="N230" s="29">
        <v>38128</v>
      </c>
      <c r="O230" s="29">
        <v>38129</v>
      </c>
      <c r="P230" s="29">
        <v>38131</v>
      </c>
      <c r="Q230" s="37">
        <v>38108</v>
      </c>
      <c r="R230" s="30">
        <v>6.36</v>
      </c>
      <c r="S230" s="30">
        <v>6.2925000000000004</v>
      </c>
      <c r="T230" s="33">
        <v>6.4812000000000003</v>
      </c>
      <c r="U230" s="34">
        <v>646700</v>
      </c>
      <c r="V230" s="33">
        <v>53</v>
      </c>
      <c r="W230" s="33">
        <v>25</v>
      </c>
    </row>
    <row r="231" spans="14:23" outlineLevel="2" x14ac:dyDescent="0.2">
      <c r="N231" s="32">
        <v>38131</v>
      </c>
      <c r="O231" s="32">
        <v>38132</v>
      </c>
      <c r="P231" s="32">
        <v>38132</v>
      </c>
      <c r="Q231" s="37">
        <v>38108</v>
      </c>
      <c r="R231" s="33">
        <v>6.77</v>
      </c>
      <c r="S231" s="33">
        <v>6.39</v>
      </c>
      <c r="T231" s="30">
        <v>6.7305999999999999</v>
      </c>
      <c r="U231" s="31">
        <v>478000</v>
      </c>
      <c r="V231" s="30">
        <v>46</v>
      </c>
      <c r="W231" s="30">
        <v>24</v>
      </c>
    </row>
    <row r="232" spans="14:23" outlineLevel="2" x14ac:dyDescent="0.2">
      <c r="N232" s="29">
        <v>38132</v>
      </c>
      <c r="O232" s="29">
        <v>38133</v>
      </c>
      <c r="P232" s="29">
        <v>38133</v>
      </c>
      <c r="Q232" s="37">
        <v>38108</v>
      </c>
      <c r="R232" s="30">
        <v>6.78</v>
      </c>
      <c r="S232" s="30">
        <v>6.63</v>
      </c>
      <c r="T232" s="33">
        <v>6.6980000000000004</v>
      </c>
      <c r="U232" s="34">
        <v>510200</v>
      </c>
      <c r="V232" s="33">
        <v>53</v>
      </c>
      <c r="W232" s="33">
        <v>26</v>
      </c>
    </row>
    <row r="233" spans="14:23" outlineLevel="2" x14ac:dyDescent="0.2">
      <c r="N233" s="32">
        <v>38133</v>
      </c>
      <c r="O233" s="32">
        <v>38134</v>
      </c>
      <c r="P233" s="32">
        <v>38134</v>
      </c>
      <c r="Q233" s="37">
        <v>38108</v>
      </c>
      <c r="R233" s="33">
        <v>6.73</v>
      </c>
      <c r="S233" s="33">
        <v>6.63</v>
      </c>
      <c r="T233" s="30">
        <v>6.5095999999999998</v>
      </c>
      <c r="U233" s="31">
        <v>458000</v>
      </c>
      <c r="V233" s="30">
        <v>62</v>
      </c>
      <c r="W233" s="30">
        <v>29</v>
      </c>
    </row>
    <row r="234" spans="14:23" outlineLevel="2" x14ac:dyDescent="0.2">
      <c r="N234" s="29">
        <v>38134</v>
      </c>
      <c r="O234" s="29">
        <v>38135</v>
      </c>
      <c r="P234" s="29">
        <v>38138</v>
      </c>
      <c r="Q234" s="37">
        <v>38108</v>
      </c>
      <c r="R234" s="30">
        <v>6.61</v>
      </c>
      <c r="S234" s="30">
        <v>6.42</v>
      </c>
      <c r="T234" s="30">
        <f>SUBTOTAL(1,T214:T233)</f>
        <v>6.3000350000000012</v>
      </c>
      <c r="U234" s="31"/>
      <c r="V234" s="30"/>
      <c r="W234" s="30"/>
    </row>
    <row r="235" spans="14:23" ht="18.75" outlineLevel="2" x14ac:dyDescent="0.2">
      <c r="N235" s="29"/>
      <c r="O235" s="29"/>
      <c r="P235" s="29"/>
      <c r="Q235" s="38" t="s">
        <v>54</v>
      </c>
      <c r="R235" s="30"/>
      <c r="S235" s="30"/>
      <c r="T235" s="33">
        <v>6.4504000000000001</v>
      </c>
      <c r="U235" s="34">
        <v>491200</v>
      </c>
      <c r="V235" s="33">
        <v>55</v>
      </c>
      <c r="W235" s="33">
        <v>29</v>
      </c>
    </row>
    <row r="236" spans="14:23" outlineLevel="2" x14ac:dyDescent="0.2">
      <c r="N236" s="32">
        <v>38135</v>
      </c>
      <c r="O236" s="32">
        <v>38139</v>
      </c>
      <c r="P236" s="32">
        <v>38139</v>
      </c>
      <c r="Q236" s="37">
        <v>38139</v>
      </c>
      <c r="R236" s="33">
        <v>6.52</v>
      </c>
      <c r="S236" s="33">
        <v>6.35</v>
      </c>
      <c r="T236" s="30">
        <v>6.4531999999999998</v>
      </c>
      <c r="U236" s="31">
        <v>495400</v>
      </c>
      <c r="V236" s="30">
        <v>52</v>
      </c>
      <c r="W236" s="30">
        <v>29</v>
      </c>
    </row>
    <row r="237" spans="14:23" outlineLevel="2" x14ac:dyDescent="0.2">
      <c r="N237" s="29">
        <v>38139</v>
      </c>
      <c r="O237" s="29">
        <v>38140</v>
      </c>
      <c r="P237" s="29">
        <v>38140</v>
      </c>
      <c r="Q237" s="37">
        <v>38139</v>
      </c>
      <c r="R237" s="30">
        <v>6.6</v>
      </c>
      <c r="S237" s="30">
        <v>6.415</v>
      </c>
      <c r="T237" s="33">
        <v>6.5129000000000001</v>
      </c>
      <c r="U237" s="34">
        <v>499600</v>
      </c>
      <c r="V237" s="33">
        <v>64</v>
      </c>
      <c r="W237" s="33">
        <v>30</v>
      </c>
    </row>
    <row r="238" spans="14:23" outlineLevel="2" x14ac:dyDescent="0.2">
      <c r="N238" s="32">
        <v>38140</v>
      </c>
      <c r="O238" s="32">
        <v>38141</v>
      </c>
      <c r="P238" s="32">
        <v>38141</v>
      </c>
      <c r="Q238" s="37">
        <v>38139</v>
      </c>
      <c r="R238" s="33">
        <v>6.55</v>
      </c>
      <c r="S238" s="33">
        <v>6.47</v>
      </c>
      <c r="T238" s="30">
        <v>6.4372999999999996</v>
      </c>
      <c r="U238" s="31">
        <v>486200</v>
      </c>
      <c r="V238" s="30">
        <v>65</v>
      </c>
      <c r="W238" s="30">
        <v>27</v>
      </c>
    </row>
    <row r="239" spans="14:23" outlineLevel="2" x14ac:dyDescent="0.2">
      <c r="N239" s="29">
        <v>38141</v>
      </c>
      <c r="O239" s="29">
        <v>38142</v>
      </c>
      <c r="P239" s="29">
        <v>38142</v>
      </c>
      <c r="Q239" s="37">
        <v>38139</v>
      </c>
      <c r="R239" s="30">
        <v>6.4675000000000002</v>
      </c>
      <c r="S239" s="30">
        <v>6.3</v>
      </c>
      <c r="T239" s="33">
        <v>6.1497999999999999</v>
      </c>
      <c r="U239" s="34">
        <v>549600</v>
      </c>
      <c r="V239" s="33">
        <v>76</v>
      </c>
      <c r="W239" s="33">
        <v>29</v>
      </c>
    </row>
    <row r="240" spans="14:23" outlineLevel="2" x14ac:dyDescent="0.2">
      <c r="N240" s="32">
        <v>38142</v>
      </c>
      <c r="O240" s="32">
        <v>38143</v>
      </c>
      <c r="P240" s="32">
        <v>38145</v>
      </c>
      <c r="Q240" s="37">
        <v>38139</v>
      </c>
      <c r="R240" s="33">
        <v>6.19</v>
      </c>
      <c r="S240" s="33">
        <v>6.1</v>
      </c>
      <c r="T240" s="30">
        <v>6.0937999999999999</v>
      </c>
      <c r="U240" s="31">
        <v>491900</v>
      </c>
      <c r="V240" s="30">
        <v>69</v>
      </c>
      <c r="W240" s="30">
        <v>29</v>
      </c>
    </row>
    <row r="241" spans="14:23" outlineLevel="2" x14ac:dyDescent="0.2">
      <c r="N241" s="29">
        <v>38145</v>
      </c>
      <c r="O241" s="29">
        <v>38146</v>
      </c>
      <c r="P241" s="29">
        <v>38146</v>
      </c>
      <c r="Q241" s="37">
        <v>38139</v>
      </c>
      <c r="R241" s="30">
        <v>6.18</v>
      </c>
      <c r="S241" s="30">
        <v>6.05</v>
      </c>
      <c r="T241" s="33">
        <v>6.1952999999999996</v>
      </c>
      <c r="U241" s="34">
        <v>457200</v>
      </c>
      <c r="V241" s="33">
        <v>55</v>
      </c>
      <c r="W241" s="33">
        <v>27</v>
      </c>
    </row>
    <row r="242" spans="14:23" outlineLevel="2" x14ac:dyDescent="0.2">
      <c r="N242" s="32">
        <v>38146</v>
      </c>
      <c r="O242" s="32">
        <v>38147</v>
      </c>
      <c r="P242" s="32">
        <v>38147</v>
      </c>
      <c r="Q242" s="37">
        <v>38139</v>
      </c>
      <c r="R242" s="33">
        <v>6.2450000000000001</v>
      </c>
      <c r="S242" s="33">
        <v>6.16</v>
      </c>
      <c r="T242" s="30">
        <v>6.0434000000000001</v>
      </c>
      <c r="U242" s="31">
        <v>401200</v>
      </c>
      <c r="V242" s="30">
        <v>47</v>
      </c>
      <c r="W242" s="30">
        <v>27</v>
      </c>
    </row>
    <row r="243" spans="14:23" outlineLevel="2" x14ac:dyDescent="0.2">
      <c r="N243" s="29">
        <v>38147</v>
      </c>
      <c r="O243" s="29">
        <v>38148</v>
      </c>
      <c r="P243" s="29">
        <v>38148</v>
      </c>
      <c r="Q243" s="37">
        <v>38139</v>
      </c>
      <c r="R243" s="30">
        <v>6.0750000000000002</v>
      </c>
      <c r="S243" s="30">
        <v>6</v>
      </c>
      <c r="T243" s="33">
        <v>6.0014000000000003</v>
      </c>
      <c r="U243" s="34">
        <v>414400</v>
      </c>
      <c r="V243" s="33">
        <v>56</v>
      </c>
      <c r="W243" s="33">
        <v>28</v>
      </c>
    </row>
    <row r="244" spans="14:23" outlineLevel="2" x14ac:dyDescent="0.2">
      <c r="N244" s="32">
        <v>38148</v>
      </c>
      <c r="O244" s="32">
        <v>38149</v>
      </c>
      <c r="P244" s="32">
        <v>38152</v>
      </c>
      <c r="Q244" s="37">
        <v>38139</v>
      </c>
      <c r="R244" s="33">
        <v>6.1275000000000004</v>
      </c>
      <c r="S244" s="33">
        <v>5.95</v>
      </c>
      <c r="T244" s="30">
        <v>6.1455000000000002</v>
      </c>
      <c r="U244" s="31">
        <v>373200</v>
      </c>
      <c r="V244" s="30">
        <v>45</v>
      </c>
      <c r="W244" s="30">
        <v>27</v>
      </c>
    </row>
    <row r="245" spans="14:23" outlineLevel="1" x14ac:dyDescent="0.2">
      <c r="N245" s="29">
        <v>38152</v>
      </c>
      <c r="O245" s="29">
        <v>38153</v>
      </c>
      <c r="P245" s="29">
        <v>38153</v>
      </c>
      <c r="Q245" s="37">
        <v>38139</v>
      </c>
      <c r="R245" s="30">
        <v>6.25</v>
      </c>
      <c r="S245" s="30">
        <v>6.0949999999999998</v>
      </c>
      <c r="T245" s="33">
        <v>6.3491</v>
      </c>
      <c r="U245" s="34">
        <v>475900</v>
      </c>
      <c r="V245" s="33">
        <v>55</v>
      </c>
      <c r="W245" s="33">
        <v>30</v>
      </c>
    </row>
    <row r="246" spans="14:23" outlineLevel="2" x14ac:dyDescent="0.2">
      <c r="N246" s="32">
        <v>38153</v>
      </c>
      <c r="O246" s="32">
        <v>38154</v>
      </c>
      <c r="P246" s="32">
        <v>38154</v>
      </c>
      <c r="Q246" s="37">
        <v>38139</v>
      </c>
      <c r="R246" s="33">
        <v>6.3849999999999998</v>
      </c>
      <c r="S246" s="33">
        <v>6.3150000000000004</v>
      </c>
      <c r="T246" s="30">
        <v>6.3857999999999997</v>
      </c>
      <c r="U246" s="31">
        <v>423600</v>
      </c>
      <c r="V246" s="30">
        <v>58</v>
      </c>
      <c r="W246" s="30">
        <v>30</v>
      </c>
    </row>
    <row r="247" spans="14:23" outlineLevel="2" x14ac:dyDescent="0.2">
      <c r="N247" s="29">
        <v>38154</v>
      </c>
      <c r="O247" s="29">
        <v>38155</v>
      </c>
      <c r="P247" s="29">
        <v>38155</v>
      </c>
      <c r="Q247" s="37">
        <v>38139</v>
      </c>
      <c r="R247" s="30">
        <v>6.42</v>
      </c>
      <c r="S247" s="30">
        <v>6.3650000000000002</v>
      </c>
      <c r="T247" s="33">
        <v>6.5716000000000001</v>
      </c>
      <c r="U247" s="34">
        <v>480900</v>
      </c>
      <c r="V247" s="33">
        <v>61</v>
      </c>
      <c r="W247" s="33">
        <v>30</v>
      </c>
    </row>
    <row r="248" spans="14:23" outlineLevel="2" x14ac:dyDescent="0.2">
      <c r="N248" s="32">
        <v>38155</v>
      </c>
      <c r="O248" s="32">
        <v>38156</v>
      </c>
      <c r="P248" s="32">
        <v>38156</v>
      </c>
      <c r="Q248" s="37">
        <v>38139</v>
      </c>
      <c r="R248" s="33">
        <v>6.5949999999999998</v>
      </c>
      <c r="S248" s="33">
        <v>6.46</v>
      </c>
      <c r="T248" s="30">
        <v>6.4775</v>
      </c>
      <c r="U248" s="31">
        <v>471200</v>
      </c>
      <c r="V248" s="30">
        <v>60</v>
      </c>
      <c r="W248" s="30">
        <v>24</v>
      </c>
    </row>
    <row r="249" spans="14:23" outlineLevel="2" x14ac:dyDescent="0.2">
      <c r="N249" s="29">
        <v>38156</v>
      </c>
      <c r="O249" s="29">
        <v>38157</v>
      </c>
      <c r="P249" s="29">
        <v>38159</v>
      </c>
      <c r="Q249" s="37">
        <v>38139</v>
      </c>
      <c r="R249" s="30">
        <v>6.52</v>
      </c>
      <c r="S249" s="30">
        <v>6.45</v>
      </c>
      <c r="T249" s="33">
        <v>6.4234</v>
      </c>
      <c r="U249" s="34">
        <v>422600</v>
      </c>
      <c r="V249" s="33">
        <v>54</v>
      </c>
      <c r="W249" s="33">
        <v>25</v>
      </c>
    </row>
    <row r="250" spans="14:23" outlineLevel="2" x14ac:dyDescent="0.2">
      <c r="N250" s="32">
        <v>38159</v>
      </c>
      <c r="O250" s="32">
        <v>38160</v>
      </c>
      <c r="P250" s="32">
        <v>38160</v>
      </c>
      <c r="Q250" s="37">
        <v>38139</v>
      </c>
      <c r="R250" s="33">
        <v>6.46</v>
      </c>
      <c r="S250" s="33">
        <v>6.3449999999999998</v>
      </c>
      <c r="T250" s="30">
        <v>6.2869000000000002</v>
      </c>
      <c r="U250" s="31">
        <v>362000</v>
      </c>
      <c r="V250" s="30">
        <v>54</v>
      </c>
      <c r="W250" s="30">
        <v>29</v>
      </c>
    </row>
    <row r="251" spans="14:23" outlineLevel="2" x14ac:dyDescent="0.2">
      <c r="N251" s="29">
        <v>38160</v>
      </c>
      <c r="O251" s="29">
        <v>38161</v>
      </c>
      <c r="P251" s="29">
        <v>38161</v>
      </c>
      <c r="Q251" s="37">
        <v>38139</v>
      </c>
      <c r="R251" s="30">
        <v>6.34</v>
      </c>
      <c r="S251" s="30">
        <v>6.2549999999999999</v>
      </c>
      <c r="T251" s="33">
        <v>6.2995999999999999</v>
      </c>
      <c r="U251" s="34">
        <v>477600</v>
      </c>
      <c r="V251" s="33">
        <v>61</v>
      </c>
      <c r="W251" s="33">
        <v>30</v>
      </c>
    </row>
    <row r="252" spans="14:23" outlineLevel="2" x14ac:dyDescent="0.2">
      <c r="N252" s="32">
        <v>38161</v>
      </c>
      <c r="O252" s="32">
        <v>38162</v>
      </c>
      <c r="P252" s="32">
        <v>38162</v>
      </c>
      <c r="Q252" s="37">
        <v>38139</v>
      </c>
      <c r="R252" s="33">
        <v>6.37</v>
      </c>
      <c r="S252" s="33">
        <v>6.24</v>
      </c>
      <c r="T252" s="30">
        <v>6.4114000000000004</v>
      </c>
      <c r="U252" s="31">
        <v>487200</v>
      </c>
      <c r="V252" s="30">
        <v>76</v>
      </c>
      <c r="W252" s="30">
        <v>31</v>
      </c>
    </row>
    <row r="253" spans="14:23" outlineLevel="2" x14ac:dyDescent="0.2">
      <c r="N253" s="29">
        <v>38162</v>
      </c>
      <c r="O253" s="29">
        <v>38163</v>
      </c>
      <c r="P253" s="29">
        <v>38163</v>
      </c>
      <c r="Q253" s="37">
        <v>38139</v>
      </c>
      <c r="R253" s="30">
        <v>6.44</v>
      </c>
      <c r="S253" s="30">
        <v>6.3849999999999998</v>
      </c>
      <c r="T253" s="33">
        <v>6.2756999999999996</v>
      </c>
      <c r="U253" s="34">
        <v>416500</v>
      </c>
      <c r="V253" s="33">
        <v>70</v>
      </c>
      <c r="W253" s="33">
        <v>30</v>
      </c>
    </row>
    <row r="254" spans="14:23" outlineLevel="2" x14ac:dyDescent="0.2">
      <c r="N254" s="32">
        <v>38163</v>
      </c>
      <c r="O254" s="32">
        <v>38164</v>
      </c>
      <c r="P254" s="32">
        <v>38166</v>
      </c>
      <c r="Q254" s="37">
        <v>38139</v>
      </c>
      <c r="R254" s="33">
        <v>6.33</v>
      </c>
      <c r="S254" s="33">
        <v>6.125</v>
      </c>
      <c r="T254" s="30">
        <v>6.1345000000000001</v>
      </c>
      <c r="U254" s="31">
        <v>440500</v>
      </c>
      <c r="V254" s="30">
        <v>56</v>
      </c>
      <c r="W254" s="30">
        <v>25</v>
      </c>
    </row>
    <row r="255" spans="14:23" outlineLevel="2" x14ac:dyDescent="0.2">
      <c r="N255" s="29">
        <v>38166</v>
      </c>
      <c r="O255" s="29">
        <v>38167</v>
      </c>
      <c r="P255" s="29">
        <v>38167</v>
      </c>
      <c r="Q255" s="37">
        <v>38139</v>
      </c>
      <c r="R255" s="30">
        <v>6.21</v>
      </c>
      <c r="S255" s="30">
        <v>6.1</v>
      </c>
      <c r="T255" s="33">
        <v>6.0247000000000002</v>
      </c>
      <c r="U255" s="34">
        <v>426700</v>
      </c>
      <c r="V255" s="33">
        <v>63</v>
      </c>
      <c r="W255" s="33">
        <v>27</v>
      </c>
    </row>
    <row r="256" spans="14:23" outlineLevel="2" x14ac:dyDescent="0.2">
      <c r="N256" s="32">
        <v>38167</v>
      </c>
      <c r="O256" s="32">
        <v>38168</v>
      </c>
      <c r="P256" s="32">
        <v>38168</v>
      </c>
      <c r="Q256" s="37">
        <v>38139</v>
      </c>
      <c r="R256" s="33">
        <v>6.07</v>
      </c>
      <c r="S256" s="33">
        <v>5.9924999999999997</v>
      </c>
      <c r="T256" s="33">
        <f>SUBTOTAL(1,T235:T255)</f>
        <v>6.2915809523809534</v>
      </c>
      <c r="U256" s="34"/>
      <c r="V256" s="33"/>
      <c r="W256" s="33"/>
    </row>
    <row r="257" spans="14:23" ht="18.75" outlineLevel="2" x14ac:dyDescent="0.2">
      <c r="N257" s="32"/>
      <c r="O257" s="32"/>
      <c r="P257" s="32"/>
      <c r="Q257" s="38" t="s">
        <v>55</v>
      </c>
      <c r="R257" s="33"/>
      <c r="S257" s="33"/>
      <c r="T257" s="30">
        <v>6.0317999999999996</v>
      </c>
      <c r="U257" s="31">
        <v>770300</v>
      </c>
      <c r="V257" s="30">
        <v>91</v>
      </c>
      <c r="W257" s="30">
        <v>35</v>
      </c>
    </row>
    <row r="258" spans="14:23" outlineLevel="2" x14ac:dyDescent="0.2">
      <c r="N258" s="29">
        <v>38168</v>
      </c>
      <c r="O258" s="29">
        <v>38169</v>
      </c>
      <c r="P258" s="29">
        <v>38169</v>
      </c>
      <c r="Q258" s="37">
        <v>38169</v>
      </c>
      <c r="R258" s="30">
        <v>6.085</v>
      </c>
      <c r="S258" s="30">
        <v>5.91</v>
      </c>
      <c r="T258" s="33">
        <v>5.9507000000000003</v>
      </c>
      <c r="U258" s="34">
        <v>986100</v>
      </c>
      <c r="V258" s="33">
        <v>122</v>
      </c>
      <c r="W258" s="33">
        <v>30</v>
      </c>
    </row>
    <row r="259" spans="14:23" outlineLevel="2" x14ac:dyDescent="0.2">
      <c r="N259" s="32">
        <v>38169</v>
      </c>
      <c r="O259" s="32">
        <v>38170</v>
      </c>
      <c r="P259" s="32">
        <v>38170</v>
      </c>
      <c r="Q259" s="37">
        <v>38169</v>
      </c>
      <c r="R259" s="33">
        <v>6.03</v>
      </c>
      <c r="S259" s="33">
        <v>5.85</v>
      </c>
      <c r="T259" s="30">
        <v>5.8832000000000004</v>
      </c>
      <c r="U259" s="31">
        <v>603900</v>
      </c>
      <c r="V259" s="30">
        <v>79</v>
      </c>
      <c r="W259" s="30">
        <v>28</v>
      </c>
    </row>
    <row r="260" spans="14:23" outlineLevel="2" x14ac:dyDescent="0.2">
      <c r="N260" s="29">
        <v>38170</v>
      </c>
      <c r="O260" s="29">
        <v>38171</v>
      </c>
      <c r="P260" s="29">
        <v>38174</v>
      </c>
      <c r="Q260" s="37">
        <v>38169</v>
      </c>
      <c r="R260" s="30">
        <v>5.9850000000000003</v>
      </c>
      <c r="S260" s="30">
        <v>5.8250000000000002</v>
      </c>
      <c r="T260" s="33">
        <v>6.1618000000000004</v>
      </c>
      <c r="U260" s="34">
        <v>569600</v>
      </c>
      <c r="V260" s="33">
        <v>69</v>
      </c>
      <c r="W260" s="33">
        <v>28</v>
      </c>
    </row>
    <row r="261" spans="14:23" outlineLevel="2" x14ac:dyDescent="0.2">
      <c r="N261" s="32">
        <v>38174</v>
      </c>
      <c r="O261" s="32">
        <v>38175</v>
      </c>
      <c r="P261" s="32">
        <v>38175</v>
      </c>
      <c r="Q261" s="37">
        <v>38169</v>
      </c>
      <c r="R261" s="33">
        <v>6.22</v>
      </c>
      <c r="S261" s="33">
        <v>6.14</v>
      </c>
      <c r="T261" s="30">
        <v>6.2675000000000001</v>
      </c>
      <c r="U261" s="31">
        <v>522800</v>
      </c>
      <c r="V261" s="30">
        <v>60</v>
      </c>
      <c r="W261" s="30">
        <v>28</v>
      </c>
    </row>
    <row r="262" spans="14:23" outlineLevel="2" x14ac:dyDescent="0.2">
      <c r="N262" s="29">
        <v>38175</v>
      </c>
      <c r="O262" s="29">
        <v>38176</v>
      </c>
      <c r="P262" s="29">
        <v>38176</v>
      </c>
      <c r="Q262" s="37">
        <v>38169</v>
      </c>
      <c r="R262" s="30">
        <v>6.3</v>
      </c>
      <c r="S262" s="30">
        <v>6.17</v>
      </c>
      <c r="T262" s="33">
        <v>6.1874000000000002</v>
      </c>
      <c r="U262" s="34">
        <v>407700</v>
      </c>
      <c r="V262" s="33">
        <v>47</v>
      </c>
      <c r="W262" s="33">
        <v>27</v>
      </c>
    </row>
    <row r="263" spans="14:23" outlineLevel="2" x14ac:dyDescent="0.2">
      <c r="N263" s="32">
        <v>38176</v>
      </c>
      <c r="O263" s="32">
        <v>38177</v>
      </c>
      <c r="P263" s="32">
        <v>38177</v>
      </c>
      <c r="Q263" s="37">
        <v>38169</v>
      </c>
      <c r="R263" s="33">
        <v>6.25</v>
      </c>
      <c r="S263" s="33">
        <v>5.99</v>
      </c>
      <c r="T263" s="30">
        <v>5.8910999999999998</v>
      </c>
      <c r="U263" s="31">
        <v>498500</v>
      </c>
      <c r="V263" s="30">
        <v>59</v>
      </c>
      <c r="W263" s="30">
        <v>28</v>
      </c>
    </row>
    <row r="264" spans="14:23" outlineLevel="2" x14ac:dyDescent="0.2">
      <c r="N264" s="29">
        <v>38177</v>
      </c>
      <c r="O264" s="29">
        <v>38178</v>
      </c>
      <c r="P264" s="29">
        <v>38180</v>
      </c>
      <c r="Q264" s="37">
        <v>38169</v>
      </c>
      <c r="R264" s="30">
        <v>6</v>
      </c>
      <c r="S264" s="30">
        <v>5.81</v>
      </c>
      <c r="T264" s="33">
        <v>5.9473000000000003</v>
      </c>
      <c r="U264" s="34">
        <v>721800</v>
      </c>
      <c r="V264" s="33">
        <v>75</v>
      </c>
      <c r="W264" s="33">
        <v>30</v>
      </c>
    </row>
    <row r="265" spans="14:23" outlineLevel="2" x14ac:dyDescent="0.2">
      <c r="N265" s="32">
        <v>38180</v>
      </c>
      <c r="O265" s="32">
        <v>38181</v>
      </c>
      <c r="P265" s="32">
        <v>38181</v>
      </c>
      <c r="Q265" s="37">
        <v>38169</v>
      </c>
      <c r="R265" s="33">
        <v>6.03</v>
      </c>
      <c r="S265" s="33">
        <v>5.8949999999999996</v>
      </c>
      <c r="T265" s="30">
        <v>5.8520000000000003</v>
      </c>
      <c r="U265" s="31">
        <v>704900</v>
      </c>
      <c r="V265" s="30">
        <v>74</v>
      </c>
      <c r="W265" s="30">
        <v>28</v>
      </c>
    </row>
    <row r="266" spans="14:23" outlineLevel="2" x14ac:dyDescent="0.2">
      <c r="N266" s="29">
        <v>38181</v>
      </c>
      <c r="O266" s="29">
        <v>38182</v>
      </c>
      <c r="P266" s="29">
        <v>38182</v>
      </c>
      <c r="Q266" s="37">
        <v>38169</v>
      </c>
      <c r="R266" s="30">
        <v>5.91</v>
      </c>
      <c r="S266" s="30">
        <v>5.78</v>
      </c>
      <c r="T266" s="33">
        <v>5.9092000000000002</v>
      </c>
      <c r="U266" s="34">
        <v>673400</v>
      </c>
      <c r="V266" s="33">
        <v>62</v>
      </c>
      <c r="W266" s="33">
        <v>27</v>
      </c>
    </row>
    <row r="267" spans="14:23" outlineLevel="2" x14ac:dyDescent="0.2">
      <c r="N267" s="32">
        <v>38182</v>
      </c>
      <c r="O267" s="32">
        <v>38183</v>
      </c>
      <c r="P267" s="32">
        <v>38183</v>
      </c>
      <c r="Q267" s="37">
        <v>38169</v>
      </c>
      <c r="R267" s="33">
        <v>5.96</v>
      </c>
      <c r="S267" s="33">
        <v>5.88</v>
      </c>
      <c r="T267" s="30">
        <v>5.9234999999999998</v>
      </c>
      <c r="U267" s="31">
        <v>580900</v>
      </c>
      <c r="V267" s="30">
        <v>57</v>
      </c>
      <c r="W267" s="30">
        <v>25</v>
      </c>
    </row>
    <row r="268" spans="14:23" outlineLevel="1" x14ac:dyDescent="0.2">
      <c r="N268" s="29">
        <v>38183</v>
      </c>
      <c r="O268" s="29">
        <v>38184</v>
      </c>
      <c r="P268" s="29">
        <v>38184</v>
      </c>
      <c r="Q268" s="37">
        <v>38169</v>
      </c>
      <c r="R268" s="30">
        <v>5.9649999999999999</v>
      </c>
      <c r="S268" s="30">
        <v>5.8</v>
      </c>
      <c r="T268" s="33">
        <v>5.7702999999999998</v>
      </c>
      <c r="U268" s="34">
        <v>439500</v>
      </c>
      <c r="V268" s="33">
        <v>54</v>
      </c>
      <c r="W268" s="33">
        <v>27</v>
      </c>
    </row>
    <row r="269" spans="14:23" outlineLevel="2" x14ac:dyDescent="0.2">
      <c r="N269" s="32">
        <v>38184</v>
      </c>
      <c r="O269" s="32">
        <v>38185</v>
      </c>
      <c r="P269" s="32">
        <v>38187</v>
      </c>
      <c r="Q269" s="37">
        <v>38169</v>
      </c>
      <c r="R269" s="33">
        <v>5.83</v>
      </c>
      <c r="S269" s="33">
        <v>5.7</v>
      </c>
      <c r="T269" s="30">
        <v>5.7470999999999997</v>
      </c>
      <c r="U269" s="31">
        <v>513800</v>
      </c>
      <c r="V269" s="30">
        <v>48</v>
      </c>
      <c r="W269" s="30">
        <v>27</v>
      </c>
    </row>
    <row r="270" spans="14:23" outlineLevel="2" x14ac:dyDescent="0.2">
      <c r="N270" s="29">
        <v>38187</v>
      </c>
      <c r="O270" s="29">
        <v>38188</v>
      </c>
      <c r="P270" s="29">
        <v>38188</v>
      </c>
      <c r="Q270" s="37">
        <v>38169</v>
      </c>
      <c r="R270" s="30">
        <v>5.77</v>
      </c>
      <c r="S270" s="30">
        <v>5.7149999999999999</v>
      </c>
      <c r="T270" s="33">
        <v>5.8041</v>
      </c>
      <c r="U270" s="34">
        <v>559100</v>
      </c>
      <c r="V270" s="33">
        <v>56</v>
      </c>
      <c r="W270" s="33">
        <v>25</v>
      </c>
    </row>
    <row r="271" spans="14:23" outlineLevel="2" x14ac:dyDescent="0.2">
      <c r="N271" s="32">
        <v>38188</v>
      </c>
      <c r="O271" s="32">
        <v>38189</v>
      </c>
      <c r="P271" s="32">
        <v>38189</v>
      </c>
      <c r="Q271" s="37">
        <v>38169</v>
      </c>
      <c r="R271" s="33">
        <v>5.9</v>
      </c>
      <c r="S271" s="33">
        <v>5.75</v>
      </c>
      <c r="T271" s="30">
        <v>5.9050000000000002</v>
      </c>
      <c r="U271" s="31">
        <v>537600</v>
      </c>
      <c r="V271" s="30">
        <v>65</v>
      </c>
      <c r="W271" s="30">
        <v>27</v>
      </c>
    </row>
    <row r="272" spans="14:23" outlineLevel="2" x14ac:dyDescent="0.2">
      <c r="N272" s="29">
        <v>38189</v>
      </c>
      <c r="O272" s="29">
        <v>38190</v>
      </c>
      <c r="P272" s="29">
        <v>38190</v>
      </c>
      <c r="Q272" s="37">
        <v>38169</v>
      </c>
      <c r="R272" s="30">
        <v>5.92</v>
      </c>
      <c r="S272" s="30">
        <v>5.87</v>
      </c>
      <c r="T272" s="33">
        <v>5.8455000000000004</v>
      </c>
      <c r="U272" s="34">
        <v>410400</v>
      </c>
      <c r="V272" s="33">
        <v>50</v>
      </c>
      <c r="W272" s="33">
        <v>24</v>
      </c>
    </row>
    <row r="273" spans="14:23" outlineLevel="2" x14ac:dyDescent="0.2">
      <c r="N273" s="32">
        <v>38190</v>
      </c>
      <c r="O273" s="32">
        <v>38191</v>
      </c>
      <c r="P273" s="32">
        <v>38191</v>
      </c>
      <c r="Q273" s="37">
        <v>38169</v>
      </c>
      <c r="R273" s="33">
        <v>6.07</v>
      </c>
      <c r="S273" s="33">
        <v>5.8174999999999999</v>
      </c>
      <c r="T273" s="30">
        <v>5.9840999999999998</v>
      </c>
      <c r="U273" s="31">
        <v>837700</v>
      </c>
      <c r="V273" s="30">
        <v>81</v>
      </c>
      <c r="W273" s="30">
        <v>27</v>
      </c>
    </row>
    <row r="274" spans="14:23" outlineLevel="2" x14ac:dyDescent="0.2">
      <c r="N274" s="29">
        <v>38191</v>
      </c>
      <c r="O274" s="29">
        <v>38192</v>
      </c>
      <c r="P274" s="29">
        <v>38194</v>
      </c>
      <c r="Q274" s="37">
        <v>38169</v>
      </c>
      <c r="R274" s="30">
        <v>6.03</v>
      </c>
      <c r="S274" s="30">
        <v>5.93</v>
      </c>
      <c r="T274" s="33">
        <v>5.9431000000000003</v>
      </c>
      <c r="U274" s="34">
        <v>669900</v>
      </c>
      <c r="V274" s="33">
        <v>62</v>
      </c>
      <c r="W274" s="33">
        <v>26</v>
      </c>
    </row>
    <row r="275" spans="14:23" outlineLevel="2" x14ac:dyDescent="0.2">
      <c r="N275" s="32">
        <v>38194</v>
      </c>
      <c r="O275" s="32">
        <v>38195</v>
      </c>
      <c r="P275" s="32">
        <v>38195</v>
      </c>
      <c r="Q275" s="37">
        <v>38169</v>
      </c>
      <c r="R275" s="33">
        <v>5.98</v>
      </c>
      <c r="S275" s="33">
        <v>5.8</v>
      </c>
      <c r="T275" s="30">
        <v>5.8726000000000003</v>
      </c>
      <c r="U275" s="31">
        <v>444100</v>
      </c>
      <c r="V275" s="30">
        <v>46</v>
      </c>
      <c r="W275" s="30">
        <v>23</v>
      </c>
    </row>
    <row r="276" spans="14:23" outlineLevel="2" x14ac:dyDescent="0.2">
      <c r="N276" s="29">
        <v>38195</v>
      </c>
      <c r="O276" s="29">
        <v>38196</v>
      </c>
      <c r="P276" s="29">
        <v>38196</v>
      </c>
      <c r="Q276" s="37">
        <v>38169</v>
      </c>
      <c r="R276" s="30">
        <v>5.92</v>
      </c>
      <c r="S276" s="30">
        <v>5.7750000000000004</v>
      </c>
      <c r="T276" s="33">
        <v>5.7735000000000003</v>
      </c>
      <c r="U276" s="34">
        <v>382700</v>
      </c>
      <c r="V276" s="33">
        <v>56</v>
      </c>
      <c r="W276" s="33">
        <v>22</v>
      </c>
    </row>
    <row r="277" spans="14:23" outlineLevel="2" x14ac:dyDescent="0.2">
      <c r="N277" s="32">
        <v>38196</v>
      </c>
      <c r="O277" s="32">
        <v>38197</v>
      </c>
      <c r="P277" s="32">
        <v>38197</v>
      </c>
      <c r="Q277" s="37">
        <v>38169</v>
      </c>
      <c r="R277" s="33">
        <v>5.82</v>
      </c>
      <c r="S277" s="33">
        <v>5.74</v>
      </c>
      <c r="T277" s="30">
        <v>5.9307999999999996</v>
      </c>
      <c r="U277" s="31">
        <v>681300</v>
      </c>
      <c r="V277" s="30">
        <v>79</v>
      </c>
      <c r="W277" s="30">
        <v>26</v>
      </c>
    </row>
    <row r="278" spans="14:23" outlineLevel="2" x14ac:dyDescent="0.2">
      <c r="N278" s="29">
        <v>38197</v>
      </c>
      <c r="O278" s="29">
        <v>38198</v>
      </c>
      <c r="P278" s="29">
        <v>38199</v>
      </c>
      <c r="Q278" s="37">
        <v>38169</v>
      </c>
      <c r="R278" s="30">
        <v>6</v>
      </c>
      <c r="S278" s="30">
        <v>5.79</v>
      </c>
      <c r="T278" s="30">
        <f>SUBTOTAL(1,T257:T277)</f>
        <v>5.9324571428571442</v>
      </c>
      <c r="U278" s="31"/>
      <c r="V278" s="30"/>
      <c r="W278" s="30"/>
    </row>
    <row r="279" spans="14:23" ht="18.75" outlineLevel="2" x14ac:dyDescent="0.2">
      <c r="N279" s="29"/>
      <c r="O279" s="29"/>
      <c r="P279" s="29"/>
      <c r="Q279" s="38" t="s">
        <v>56</v>
      </c>
      <c r="R279" s="30"/>
      <c r="S279" s="30"/>
      <c r="T279" s="33">
        <v>6.0267999999999997</v>
      </c>
      <c r="U279" s="34">
        <v>635000</v>
      </c>
      <c r="V279" s="33">
        <v>76</v>
      </c>
      <c r="W279" s="33">
        <v>33</v>
      </c>
    </row>
    <row r="280" spans="14:23" outlineLevel="2" x14ac:dyDescent="0.2">
      <c r="N280" s="32">
        <v>38198</v>
      </c>
      <c r="O280" s="32">
        <v>38200</v>
      </c>
      <c r="P280" s="32">
        <v>38201</v>
      </c>
      <c r="Q280" s="37">
        <v>38200</v>
      </c>
      <c r="R280" s="33">
        <v>6.13</v>
      </c>
      <c r="S280" s="33">
        <v>5.9</v>
      </c>
      <c r="T280" s="30">
        <v>5.8571999999999997</v>
      </c>
      <c r="U280" s="31">
        <v>701600</v>
      </c>
      <c r="V280" s="30">
        <v>94</v>
      </c>
      <c r="W280" s="30">
        <v>33</v>
      </c>
    </row>
    <row r="281" spans="14:23" outlineLevel="2" x14ac:dyDescent="0.2">
      <c r="N281" s="29">
        <v>38201</v>
      </c>
      <c r="O281" s="29">
        <v>38202</v>
      </c>
      <c r="P281" s="29">
        <v>38202</v>
      </c>
      <c r="Q281" s="37">
        <v>38200</v>
      </c>
      <c r="R281" s="30">
        <v>5.9349999999999996</v>
      </c>
      <c r="S281" s="30">
        <v>5.8</v>
      </c>
      <c r="T281" s="33">
        <v>5.7683999999999997</v>
      </c>
      <c r="U281" s="34">
        <v>579500</v>
      </c>
      <c r="V281" s="33">
        <v>75</v>
      </c>
      <c r="W281" s="33">
        <v>32</v>
      </c>
    </row>
    <row r="282" spans="14:23" outlineLevel="2" x14ac:dyDescent="0.2">
      <c r="N282" s="32">
        <v>38202</v>
      </c>
      <c r="O282" s="32">
        <v>38203</v>
      </c>
      <c r="P282" s="32">
        <v>38203</v>
      </c>
      <c r="Q282" s="37">
        <v>38200</v>
      </c>
      <c r="R282" s="33">
        <v>5.85</v>
      </c>
      <c r="S282" s="33">
        <v>5.69</v>
      </c>
      <c r="T282" s="30">
        <v>5.7042999999999999</v>
      </c>
      <c r="U282" s="31">
        <v>678900</v>
      </c>
      <c r="V282" s="30">
        <v>74</v>
      </c>
      <c r="W282" s="30">
        <v>31</v>
      </c>
    </row>
    <row r="283" spans="14:23" outlineLevel="2" x14ac:dyDescent="0.2">
      <c r="N283" s="29">
        <v>38203</v>
      </c>
      <c r="O283" s="29">
        <v>38204</v>
      </c>
      <c r="P283" s="29">
        <v>38204</v>
      </c>
      <c r="Q283" s="37">
        <v>38200</v>
      </c>
      <c r="R283" s="30">
        <v>5.74</v>
      </c>
      <c r="S283" s="30">
        <v>5.66</v>
      </c>
      <c r="T283" s="33">
        <v>5.5435999999999996</v>
      </c>
      <c r="U283" s="34">
        <v>592900</v>
      </c>
      <c r="V283" s="33">
        <v>80</v>
      </c>
      <c r="W283" s="33">
        <v>30</v>
      </c>
    </row>
    <row r="284" spans="14:23" outlineLevel="2" x14ac:dyDescent="0.2">
      <c r="N284" s="32">
        <v>38204</v>
      </c>
      <c r="O284" s="32">
        <v>38205</v>
      </c>
      <c r="P284" s="32">
        <v>38205</v>
      </c>
      <c r="Q284" s="37">
        <v>38200</v>
      </c>
      <c r="R284" s="33">
        <v>5.58</v>
      </c>
      <c r="S284" s="33">
        <v>5.5</v>
      </c>
      <c r="T284" s="30">
        <v>5.4151999999999996</v>
      </c>
      <c r="U284" s="31">
        <v>473400</v>
      </c>
      <c r="V284" s="30">
        <v>57</v>
      </c>
      <c r="W284" s="30">
        <v>30</v>
      </c>
    </row>
    <row r="285" spans="14:23" outlineLevel="2" x14ac:dyDescent="0.2">
      <c r="N285" s="29">
        <v>38205</v>
      </c>
      <c r="O285" s="29">
        <v>38206</v>
      </c>
      <c r="P285" s="29">
        <v>38208</v>
      </c>
      <c r="Q285" s="37">
        <v>38200</v>
      </c>
      <c r="R285" s="30">
        <v>5.49</v>
      </c>
      <c r="S285" s="30">
        <v>5.35</v>
      </c>
      <c r="T285" s="33">
        <v>5.5816999999999997</v>
      </c>
      <c r="U285" s="34">
        <v>542200</v>
      </c>
      <c r="V285" s="33">
        <v>66</v>
      </c>
      <c r="W285" s="33">
        <v>32</v>
      </c>
    </row>
    <row r="286" spans="14:23" outlineLevel="2" x14ac:dyDescent="0.2">
      <c r="N286" s="32">
        <v>38208</v>
      </c>
      <c r="O286" s="32">
        <v>38209</v>
      </c>
      <c r="P286" s="32">
        <v>38209</v>
      </c>
      <c r="Q286" s="37">
        <v>38200</v>
      </c>
      <c r="R286" s="33">
        <v>5.6425000000000001</v>
      </c>
      <c r="S286" s="33">
        <v>5.5374999999999996</v>
      </c>
      <c r="T286" s="30">
        <v>5.7793000000000001</v>
      </c>
      <c r="U286" s="31">
        <v>430200</v>
      </c>
      <c r="V286" s="30">
        <v>57</v>
      </c>
      <c r="W286" s="30">
        <v>29</v>
      </c>
    </row>
    <row r="287" spans="14:23" outlineLevel="2" x14ac:dyDescent="0.2">
      <c r="N287" s="29">
        <v>38209</v>
      </c>
      <c r="O287" s="29">
        <v>38210</v>
      </c>
      <c r="P287" s="29">
        <v>38210</v>
      </c>
      <c r="Q287" s="37">
        <v>38200</v>
      </c>
      <c r="R287" s="30">
        <v>5.87</v>
      </c>
      <c r="S287" s="30">
        <v>5.7249999999999996</v>
      </c>
      <c r="T287" s="33">
        <v>5.6391999999999998</v>
      </c>
      <c r="U287" s="34">
        <v>588700</v>
      </c>
      <c r="V287" s="33">
        <v>66</v>
      </c>
      <c r="W287" s="33">
        <v>29</v>
      </c>
    </row>
    <row r="288" spans="14:23" outlineLevel="2" x14ac:dyDescent="0.2">
      <c r="N288" s="32">
        <v>38210</v>
      </c>
      <c r="O288" s="32">
        <v>38211</v>
      </c>
      <c r="P288" s="32">
        <v>38211</v>
      </c>
      <c r="Q288" s="37">
        <v>38200</v>
      </c>
      <c r="R288" s="33">
        <v>5.6825000000000001</v>
      </c>
      <c r="S288" s="33">
        <v>5.51</v>
      </c>
      <c r="T288" s="30">
        <v>5.4573</v>
      </c>
      <c r="U288" s="31">
        <v>588600</v>
      </c>
      <c r="V288" s="30">
        <v>72</v>
      </c>
      <c r="W288" s="30">
        <v>30</v>
      </c>
    </row>
    <row r="289" spans="14:23" outlineLevel="2" x14ac:dyDescent="0.2">
      <c r="N289" s="29">
        <v>38211</v>
      </c>
      <c r="O289" s="29">
        <v>38212</v>
      </c>
      <c r="P289" s="29">
        <v>38212</v>
      </c>
      <c r="Q289" s="37">
        <v>38200</v>
      </c>
      <c r="R289" s="30">
        <v>5.54</v>
      </c>
      <c r="S289" s="30">
        <v>5.36</v>
      </c>
      <c r="T289" s="33">
        <v>5.2713999999999999</v>
      </c>
      <c r="U289" s="34">
        <v>517900</v>
      </c>
      <c r="V289" s="33">
        <v>62</v>
      </c>
      <c r="W289" s="33">
        <v>33</v>
      </c>
    </row>
    <row r="290" spans="14:23" outlineLevel="1" x14ac:dyDescent="0.2">
      <c r="N290" s="32">
        <v>38212</v>
      </c>
      <c r="O290" s="32">
        <v>38213</v>
      </c>
      <c r="P290" s="32">
        <v>38215</v>
      </c>
      <c r="Q290" s="37">
        <v>38200</v>
      </c>
      <c r="R290" s="33">
        <v>5.36</v>
      </c>
      <c r="S290" s="33">
        <v>5.23</v>
      </c>
      <c r="T290" s="30">
        <v>5.3426999999999998</v>
      </c>
      <c r="U290" s="31">
        <v>555900</v>
      </c>
      <c r="V290" s="30">
        <v>67</v>
      </c>
      <c r="W290" s="30">
        <v>32</v>
      </c>
    </row>
    <row r="291" spans="14:23" outlineLevel="2" x14ac:dyDescent="0.2">
      <c r="N291" s="29">
        <v>38215</v>
      </c>
      <c r="O291" s="29">
        <v>38216</v>
      </c>
      <c r="P291" s="29">
        <v>38216</v>
      </c>
      <c r="Q291" s="37">
        <v>38200</v>
      </c>
      <c r="R291" s="30">
        <v>5.42</v>
      </c>
      <c r="S291" s="30">
        <v>5.2549999999999999</v>
      </c>
      <c r="T291" s="33">
        <v>5.2672999999999996</v>
      </c>
      <c r="U291" s="34">
        <v>391000</v>
      </c>
      <c r="V291" s="33">
        <v>54</v>
      </c>
      <c r="W291" s="33">
        <v>33</v>
      </c>
    </row>
    <row r="292" spans="14:23" outlineLevel="2" x14ac:dyDescent="0.2">
      <c r="N292" s="32">
        <v>38216</v>
      </c>
      <c r="O292" s="32">
        <v>38217</v>
      </c>
      <c r="P292" s="32">
        <v>38217</v>
      </c>
      <c r="Q292" s="37">
        <v>38200</v>
      </c>
      <c r="R292" s="33">
        <v>5.34</v>
      </c>
      <c r="S292" s="33">
        <v>5.23</v>
      </c>
      <c r="T292" s="30">
        <v>5.3589000000000002</v>
      </c>
      <c r="U292" s="31">
        <v>277800</v>
      </c>
      <c r="V292" s="30">
        <v>42</v>
      </c>
      <c r="W292" s="30">
        <v>24</v>
      </c>
    </row>
    <row r="293" spans="14:23" outlineLevel="2" x14ac:dyDescent="0.2">
      <c r="N293" s="29">
        <v>38217</v>
      </c>
      <c r="O293" s="29">
        <v>38218</v>
      </c>
      <c r="P293" s="29">
        <v>38218</v>
      </c>
      <c r="Q293" s="37">
        <v>38200</v>
      </c>
      <c r="R293" s="30">
        <v>5.4050000000000002</v>
      </c>
      <c r="S293" s="30">
        <v>5.3250000000000002</v>
      </c>
      <c r="T293" s="33">
        <v>5.3372999999999999</v>
      </c>
      <c r="U293" s="34">
        <v>398400</v>
      </c>
      <c r="V293" s="33">
        <v>51</v>
      </c>
      <c r="W293" s="33">
        <v>21</v>
      </c>
    </row>
    <row r="294" spans="14:23" outlineLevel="2" x14ac:dyDescent="0.2">
      <c r="N294" s="32">
        <v>38218</v>
      </c>
      <c r="O294" s="32">
        <v>38219</v>
      </c>
      <c r="P294" s="32">
        <v>38219</v>
      </c>
      <c r="Q294" s="37">
        <v>38200</v>
      </c>
      <c r="R294" s="33">
        <v>5.3949999999999996</v>
      </c>
      <c r="S294" s="33">
        <v>5.24</v>
      </c>
      <c r="T294" s="30">
        <v>5.3917000000000002</v>
      </c>
      <c r="U294" s="31">
        <v>392100</v>
      </c>
      <c r="V294" s="30">
        <v>52</v>
      </c>
      <c r="W294" s="30">
        <v>26</v>
      </c>
    </row>
    <row r="295" spans="14:23" outlineLevel="2" x14ac:dyDescent="0.2">
      <c r="N295" s="29">
        <v>38219</v>
      </c>
      <c r="O295" s="29">
        <v>38220</v>
      </c>
      <c r="P295" s="29">
        <v>38222</v>
      </c>
      <c r="Q295" s="37">
        <v>38200</v>
      </c>
      <c r="R295" s="30">
        <v>5.44</v>
      </c>
      <c r="S295" s="30">
        <v>5.35</v>
      </c>
      <c r="T295" s="33">
        <v>5.3395999999999999</v>
      </c>
      <c r="U295" s="34">
        <v>342900</v>
      </c>
      <c r="V295" s="33">
        <v>47</v>
      </c>
      <c r="W295" s="33">
        <v>24</v>
      </c>
    </row>
    <row r="296" spans="14:23" outlineLevel="2" x14ac:dyDescent="0.2">
      <c r="N296" s="32">
        <v>38222</v>
      </c>
      <c r="O296" s="32">
        <v>38223</v>
      </c>
      <c r="P296" s="32">
        <v>38223</v>
      </c>
      <c r="Q296" s="37">
        <v>38200</v>
      </c>
      <c r="R296" s="33">
        <v>5.37</v>
      </c>
      <c r="S296" s="33">
        <v>5.2649999999999997</v>
      </c>
      <c r="T296" s="30">
        <v>5.2286000000000001</v>
      </c>
      <c r="U296" s="31">
        <v>396700</v>
      </c>
      <c r="V296" s="30">
        <v>56</v>
      </c>
      <c r="W296" s="30">
        <v>28</v>
      </c>
    </row>
    <row r="297" spans="14:23" outlineLevel="2" x14ac:dyDescent="0.2">
      <c r="N297" s="29">
        <v>38223</v>
      </c>
      <c r="O297" s="29">
        <v>38224</v>
      </c>
      <c r="P297" s="29">
        <v>38224</v>
      </c>
      <c r="Q297" s="37">
        <v>38200</v>
      </c>
      <c r="R297" s="30">
        <v>5.35</v>
      </c>
      <c r="S297" s="30">
        <v>5.19</v>
      </c>
      <c r="T297" s="33">
        <v>5.3154000000000003</v>
      </c>
      <c r="U297" s="34">
        <v>340800</v>
      </c>
      <c r="V297" s="33">
        <v>46</v>
      </c>
      <c r="W297" s="33">
        <v>24</v>
      </c>
    </row>
    <row r="298" spans="14:23" outlineLevel="2" x14ac:dyDescent="0.2">
      <c r="N298" s="32">
        <v>38224</v>
      </c>
      <c r="O298" s="32">
        <v>38225</v>
      </c>
      <c r="P298" s="32">
        <v>38225</v>
      </c>
      <c r="Q298" s="37">
        <v>38200</v>
      </c>
      <c r="R298" s="33">
        <v>5.36</v>
      </c>
      <c r="S298" s="33">
        <v>5.2750000000000004</v>
      </c>
      <c r="T298" s="30">
        <v>5.1940999999999997</v>
      </c>
      <c r="U298" s="31">
        <v>204000</v>
      </c>
      <c r="V298" s="30">
        <v>26</v>
      </c>
      <c r="W298" s="30">
        <v>21</v>
      </c>
    </row>
    <row r="299" spans="14:23" outlineLevel="2" x14ac:dyDescent="0.2">
      <c r="N299" s="29">
        <v>38225</v>
      </c>
      <c r="O299" s="29">
        <v>38226</v>
      </c>
      <c r="P299" s="29">
        <v>38226</v>
      </c>
      <c r="Q299" s="37">
        <v>38200</v>
      </c>
      <c r="R299" s="30">
        <v>5.2149999999999999</v>
      </c>
      <c r="S299" s="30">
        <v>5.15</v>
      </c>
      <c r="T299" s="33">
        <v>5.0457999999999998</v>
      </c>
      <c r="U299" s="34">
        <v>425900</v>
      </c>
      <c r="V299" s="33">
        <v>54</v>
      </c>
      <c r="W299" s="33">
        <v>26</v>
      </c>
    </row>
    <row r="300" spans="14:23" outlineLevel="2" x14ac:dyDescent="0.2">
      <c r="N300" s="32">
        <v>38226</v>
      </c>
      <c r="O300" s="32">
        <v>38227</v>
      </c>
      <c r="P300" s="32">
        <v>38229</v>
      </c>
      <c r="Q300" s="37">
        <v>38200</v>
      </c>
      <c r="R300" s="33">
        <v>5.1050000000000004</v>
      </c>
      <c r="S300" s="33">
        <v>4.9800000000000004</v>
      </c>
      <c r="T300" s="30">
        <v>5.0464000000000002</v>
      </c>
      <c r="U300" s="31">
        <v>451800</v>
      </c>
      <c r="V300" s="30">
        <v>58</v>
      </c>
      <c r="W300" s="30">
        <v>30</v>
      </c>
    </row>
    <row r="301" spans="14:23" outlineLevel="2" x14ac:dyDescent="0.2">
      <c r="N301" s="29">
        <v>38229</v>
      </c>
      <c r="O301" s="29">
        <v>38230</v>
      </c>
      <c r="P301" s="29">
        <v>38230</v>
      </c>
      <c r="Q301" s="37">
        <v>38200</v>
      </c>
      <c r="R301" s="30">
        <v>5.1050000000000004</v>
      </c>
      <c r="S301" s="30">
        <v>4.9749999999999996</v>
      </c>
      <c r="T301" s="30">
        <f>SUBTOTAL(1,T279:T300)</f>
        <v>5.4505545454545459</v>
      </c>
      <c r="U301" s="31"/>
      <c r="V301" s="30"/>
      <c r="W301" s="30"/>
    </row>
    <row r="302" spans="14:23" ht="18.75" outlineLevel="2" x14ac:dyDescent="0.2">
      <c r="N302" s="29"/>
      <c r="O302" s="29"/>
      <c r="P302" s="29"/>
      <c r="Q302" s="38" t="s">
        <v>57</v>
      </c>
      <c r="R302" s="30"/>
      <c r="S302" s="30"/>
      <c r="T302" s="33">
        <v>5.0385</v>
      </c>
      <c r="U302" s="34">
        <v>496600</v>
      </c>
      <c r="V302" s="33">
        <v>65</v>
      </c>
      <c r="W302" s="33">
        <v>29</v>
      </c>
    </row>
    <row r="303" spans="14:23" outlineLevel="2" x14ac:dyDescent="0.2">
      <c r="N303" s="32">
        <v>38230</v>
      </c>
      <c r="O303" s="32">
        <v>38231</v>
      </c>
      <c r="P303" s="32">
        <v>38231</v>
      </c>
      <c r="Q303" s="37">
        <v>38231</v>
      </c>
      <c r="R303" s="33">
        <v>5.09</v>
      </c>
      <c r="S303" s="33">
        <v>4.9649999999999999</v>
      </c>
      <c r="T303" s="30">
        <v>5.0240999999999998</v>
      </c>
      <c r="U303" s="31">
        <v>419600</v>
      </c>
      <c r="V303" s="30">
        <v>52</v>
      </c>
      <c r="W303" s="30">
        <v>26</v>
      </c>
    </row>
    <row r="304" spans="14:23" outlineLevel="2" x14ac:dyDescent="0.2">
      <c r="N304" s="29">
        <v>38231</v>
      </c>
      <c r="O304" s="29">
        <v>38232</v>
      </c>
      <c r="P304" s="29">
        <v>38232</v>
      </c>
      <c r="Q304" s="37">
        <v>38231</v>
      </c>
      <c r="R304" s="30">
        <v>5.0750000000000002</v>
      </c>
      <c r="S304" s="30">
        <v>4.9450000000000003</v>
      </c>
      <c r="T304" s="33">
        <v>4.7455999999999996</v>
      </c>
      <c r="U304" s="34">
        <v>480600</v>
      </c>
      <c r="V304" s="33">
        <v>55</v>
      </c>
      <c r="W304" s="33">
        <v>25</v>
      </c>
    </row>
    <row r="305" spans="14:23" outlineLevel="2" x14ac:dyDescent="0.2">
      <c r="N305" s="32">
        <v>38232</v>
      </c>
      <c r="O305" s="32">
        <v>38233</v>
      </c>
      <c r="P305" s="32">
        <v>38233</v>
      </c>
      <c r="Q305" s="37">
        <v>38231</v>
      </c>
      <c r="R305" s="33">
        <v>4.8825000000000003</v>
      </c>
      <c r="S305" s="33">
        <v>4.4850000000000003</v>
      </c>
      <c r="T305" s="30">
        <v>4.3269000000000002</v>
      </c>
      <c r="U305" s="31">
        <v>594100</v>
      </c>
      <c r="V305" s="30">
        <v>85</v>
      </c>
      <c r="W305" s="30">
        <v>28</v>
      </c>
    </row>
    <row r="306" spans="14:23" outlineLevel="2" x14ac:dyDescent="0.2">
      <c r="N306" s="29">
        <v>38233</v>
      </c>
      <c r="O306" s="29">
        <v>38234</v>
      </c>
      <c r="P306" s="29">
        <v>38237</v>
      </c>
      <c r="Q306" s="37">
        <v>38231</v>
      </c>
      <c r="R306" s="30">
        <v>4.55</v>
      </c>
      <c r="S306" s="30">
        <v>4.22</v>
      </c>
      <c r="T306" s="33">
        <v>4.4145000000000003</v>
      </c>
      <c r="U306" s="34">
        <v>438100</v>
      </c>
      <c r="V306" s="33">
        <v>58</v>
      </c>
      <c r="W306" s="33">
        <v>26</v>
      </c>
    </row>
    <row r="307" spans="14:23" outlineLevel="2" x14ac:dyDescent="0.2">
      <c r="N307" s="32">
        <v>38237</v>
      </c>
      <c r="O307" s="32">
        <v>38238</v>
      </c>
      <c r="P307" s="32">
        <v>38238</v>
      </c>
      <c r="Q307" s="37">
        <v>38231</v>
      </c>
      <c r="R307" s="33">
        <v>4.49</v>
      </c>
      <c r="S307" s="33">
        <v>4.3600000000000003</v>
      </c>
      <c r="T307" s="30">
        <v>4.6942000000000004</v>
      </c>
      <c r="U307" s="31">
        <v>652500</v>
      </c>
      <c r="V307" s="30">
        <v>78</v>
      </c>
      <c r="W307" s="30">
        <v>27</v>
      </c>
    </row>
    <row r="308" spans="14:23" outlineLevel="2" x14ac:dyDescent="0.2">
      <c r="N308" s="29">
        <v>38238</v>
      </c>
      <c r="O308" s="29">
        <v>38239</v>
      </c>
      <c r="P308" s="29">
        <v>38239</v>
      </c>
      <c r="Q308" s="37">
        <v>38231</v>
      </c>
      <c r="R308" s="30">
        <v>4.75</v>
      </c>
      <c r="S308" s="30">
        <v>4.59</v>
      </c>
      <c r="T308" s="33">
        <v>4.5688000000000004</v>
      </c>
      <c r="U308" s="34">
        <v>693200</v>
      </c>
      <c r="V308" s="33">
        <v>77</v>
      </c>
      <c r="W308" s="33">
        <v>27</v>
      </c>
    </row>
    <row r="309" spans="14:23" outlineLevel="2" x14ac:dyDescent="0.2">
      <c r="N309" s="32">
        <v>38239</v>
      </c>
      <c r="O309" s="32">
        <v>38240</v>
      </c>
      <c r="P309" s="32">
        <v>38240</v>
      </c>
      <c r="Q309" s="37">
        <v>38231</v>
      </c>
      <c r="R309" s="33">
        <v>4.625</v>
      </c>
      <c r="S309" s="33">
        <v>4.5</v>
      </c>
      <c r="T309" s="30">
        <v>4.5807000000000002</v>
      </c>
      <c r="U309" s="31">
        <v>632100</v>
      </c>
      <c r="V309" s="30">
        <v>74</v>
      </c>
      <c r="W309" s="30">
        <v>26</v>
      </c>
    </row>
    <row r="310" spans="14:23" outlineLevel="2" x14ac:dyDescent="0.2">
      <c r="N310" s="29">
        <v>38240</v>
      </c>
      <c r="O310" s="29">
        <v>38241</v>
      </c>
      <c r="P310" s="29">
        <v>38243</v>
      </c>
      <c r="Q310" s="37">
        <v>38231</v>
      </c>
      <c r="R310" s="30">
        <v>4.6100000000000003</v>
      </c>
      <c r="S310" s="30">
        <v>4.4800000000000004</v>
      </c>
      <c r="T310" s="33">
        <v>5.1228999999999996</v>
      </c>
      <c r="U310" s="34">
        <v>752600</v>
      </c>
      <c r="V310" s="33">
        <v>90</v>
      </c>
      <c r="W310" s="33">
        <v>29</v>
      </c>
    </row>
    <row r="311" spans="14:23" outlineLevel="2" x14ac:dyDescent="0.2">
      <c r="N311" s="32">
        <v>38243</v>
      </c>
      <c r="O311" s="32">
        <v>38244</v>
      </c>
      <c r="P311" s="32">
        <v>38244</v>
      </c>
      <c r="Q311" s="37">
        <v>38231</v>
      </c>
      <c r="R311" s="33">
        <v>5.35</v>
      </c>
      <c r="S311" s="33">
        <v>4.91</v>
      </c>
      <c r="T311" s="30">
        <v>5.1473000000000004</v>
      </c>
      <c r="U311" s="31">
        <v>469500</v>
      </c>
      <c r="V311" s="30">
        <v>62</v>
      </c>
      <c r="W311" s="30">
        <v>29</v>
      </c>
    </row>
    <row r="312" spans="14:23" outlineLevel="1" x14ac:dyDescent="0.2">
      <c r="N312" s="29">
        <v>38244</v>
      </c>
      <c r="O312" s="29">
        <v>38245</v>
      </c>
      <c r="P312" s="29">
        <v>38245</v>
      </c>
      <c r="Q312" s="37">
        <v>38231</v>
      </c>
      <c r="R312" s="30">
        <v>5.3</v>
      </c>
      <c r="S312" s="30">
        <v>5.1150000000000002</v>
      </c>
      <c r="T312" s="33">
        <v>5.1654999999999998</v>
      </c>
      <c r="U312" s="34">
        <v>390800</v>
      </c>
      <c r="V312" s="33">
        <v>46</v>
      </c>
      <c r="W312" s="33">
        <v>23</v>
      </c>
    </row>
    <row r="313" spans="14:23" outlineLevel="2" x14ac:dyDescent="0.2">
      <c r="N313" s="32">
        <v>38245</v>
      </c>
      <c r="O313" s="32">
        <v>38246</v>
      </c>
      <c r="P313" s="32">
        <v>38246</v>
      </c>
      <c r="Q313" s="37">
        <v>38231</v>
      </c>
      <c r="R313" s="33">
        <v>5.22</v>
      </c>
      <c r="S313" s="33">
        <v>5.07</v>
      </c>
      <c r="T313" s="30">
        <v>4.8167</v>
      </c>
      <c r="U313" s="31">
        <v>498300</v>
      </c>
      <c r="V313" s="30">
        <v>64</v>
      </c>
      <c r="W313" s="30">
        <v>29</v>
      </c>
    </row>
    <row r="314" spans="14:23" outlineLevel="2" x14ac:dyDescent="0.2">
      <c r="N314" s="29">
        <v>38246</v>
      </c>
      <c r="O314" s="29">
        <v>38247</v>
      </c>
      <c r="P314" s="29">
        <v>38247</v>
      </c>
      <c r="Q314" s="37">
        <v>38231</v>
      </c>
      <c r="R314" s="30">
        <v>4.95</v>
      </c>
      <c r="S314" s="30">
        <v>4.72</v>
      </c>
      <c r="T314" s="33">
        <v>4.9547999999999996</v>
      </c>
      <c r="U314" s="34">
        <v>576100</v>
      </c>
      <c r="V314" s="33">
        <v>65</v>
      </c>
      <c r="W314" s="33">
        <v>32</v>
      </c>
    </row>
    <row r="315" spans="14:23" outlineLevel="2" x14ac:dyDescent="0.2">
      <c r="N315" s="32">
        <v>38247</v>
      </c>
      <c r="O315" s="32">
        <v>38248</v>
      </c>
      <c r="P315" s="32">
        <v>38250</v>
      </c>
      <c r="Q315" s="37">
        <v>38231</v>
      </c>
      <c r="R315" s="33">
        <v>5.0250000000000004</v>
      </c>
      <c r="S315" s="33">
        <v>4.9000000000000004</v>
      </c>
      <c r="T315" s="30">
        <v>5.2154999999999996</v>
      </c>
      <c r="U315" s="31">
        <v>405300</v>
      </c>
      <c r="V315" s="30">
        <v>60</v>
      </c>
      <c r="W315" s="30">
        <v>29</v>
      </c>
    </row>
    <row r="316" spans="14:23" outlineLevel="2" x14ac:dyDescent="0.2">
      <c r="N316" s="29">
        <v>38250</v>
      </c>
      <c r="O316" s="29">
        <v>38251</v>
      </c>
      <c r="P316" s="29">
        <v>38251</v>
      </c>
      <c r="Q316" s="37">
        <v>38231</v>
      </c>
      <c r="R316" s="30">
        <v>5.34</v>
      </c>
      <c r="S316" s="30">
        <v>5.13</v>
      </c>
      <c r="T316" s="33">
        <v>5.4294000000000002</v>
      </c>
      <c r="U316" s="34">
        <v>435200</v>
      </c>
      <c r="V316" s="33">
        <v>56</v>
      </c>
      <c r="W316" s="33">
        <v>27</v>
      </c>
    </row>
    <row r="317" spans="14:23" outlineLevel="2" x14ac:dyDescent="0.2">
      <c r="N317" s="32">
        <v>38251</v>
      </c>
      <c r="O317" s="32">
        <v>38252</v>
      </c>
      <c r="P317" s="32">
        <v>38252</v>
      </c>
      <c r="Q317" s="37">
        <v>38231</v>
      </c>
      <c r="R317" s="33">
        <v>5.4974999999999996</v>
      </c>
      <c r="S317" s="33">
        <v>5.37</v>
      </c>
      <c r="T317" s="30">
        <v>5.5848000000000004</v>
      </c>
      <c r="U317" s="31">
        <v>550100</v>
      </c>
      <c r="V317" s="30">
        <v>68</v>
      </c>
      <c r="W317" s="30">
        <v>33</v>
      </c>
    </row>
    <row r="318" spans="14:23" outlineLevel="2" x14ac:dyDescent="0.2">
      <c r="N318" s="29">
        <v>38252</v>
      </c>
      <c r="O318" s="29">
        <v>38253</v>
      </c>
      <c r="P318" s="29">
        <v>38253</v>
      </c>
      <c r="Q318" s="37">
        <v>38231</v>
      </c>
      <c r="R318" s="30">
        <v>5.65</v>
      </c>
      <c r="S318" s="30">
        <v>5.54</v>
      </c>
      <c r="T318" s="33">
        <v>5.5792999999999999</v>
      </c>
      <c r="U318" s="34">
        <v>421400</v>
      </c>
      <c r="V318" s="33">
        <v>49</v>
      </c>
      <c r="W318" s="33">
        <v>25</v>
      </c>
    </row>
    <row r="319" spans="14:23" outlineLevel="2" x14ac:dyDescent="0.2">
      <c r="N319" s="32">
        <v>38253</v>
      </c>
      <c r="O319" s="32">
        <v>38254</v>
      </c>
      <c r="P319" s="32">
        <v>38254</v>
      </c>
      <c r="Q319" s="37">
        <v>38231</v>
      </c>
      <c r="R319" s="33">
        <v>5.63</v>
      </c>
      <c r="S319" s="33">
        <v>5.41</v>
      </c>
      <c r="T319" s="30">
        <v>5.4115000000000002</v>
      </c>
      <c r="U319" s="31">
        <v>326500</v>
      </c>
      <c r="V319" s="30">
        <v>51</v>
      </c>
      <c r="W319" s="30">
        <v>29</v>
      </c>
    </row>
    <row r="320" spans="14:23" outlineLevel="2" x14ac:dyDescent="0.2">
      <c r="N320" s="29">
        <v>38254</v>
      </c>
      <c r="O320" s="29">
        <v>38255</v>
      </c>
      <c r="P320" s="29">
        <v>38257</v>
      </c>
      <c r="Q320" s="37">
        <v>38231</v>
      </c>
      <c r="R320" s="30">
        <v>5.4749999999999996</v>
      </c>
      <c r="S320" s="30">
        <v>5.3525</v>
      </c>
      <c r="T320" s="33">
        <v>5.2240000000000002</v>
      </c>
      <c r="U320" s="34">
        <v>432000</v>
      </c>
      <c r="V320" s="33">
        <v>55</v>
      </c>
      <c r="W320" s="33">
        <v>24</v>
      </c>
    </row>
    <row r="321" spans="14:23" outlineLevel="2" x14ac:dyDescent="0.2">
      <c r="N321" s="32">
        <v>38257</v>
      </c>
      <c r="O321" s="32">
        <v>38258</v>
      </c>
      <c r="P321" s="32">
        <v>38258</v>
      </c>
      <c r="Q321" s="37">
        <v>38231</v>
      </c>
      <c r="R321" s="33">
        <v>5.3</v>
      </c>
      <c r="S321" s="33">
        <v>5.15</v>
      </c>
      <c r="T321" s="30">
        <v>5.4462000000000002</v>
      </c>
      <c r="U321" s="31">
        <v>222100</v>
      </c>
      <c r="V321" s="30">
        <v>30</v>
      </c>
      <c r="W321" s="30">
        <v>18</v>
      </c>
    </row>
    <row r="322" spans="14:23" outlineLevel="2" x14ac:dyDescent="0.2">
      <c r="N322" s="29">
        <v>38258</v>
      </c>
      <c r="O322" s="29">
        <v>38259</v>
      </c>
      <c r="P322" s="29">
        <v>38259</v>
      </c>
      <c r="Q322" s="37">
        <v>38231</v>
      </c>
      <c r="R322" s="30">
        <v>5.5</v>
      </c>
      <c r="S322" s="30">
        <v>5.38</v>
      </c>
      <c r="T322" s="33">
        <v>6.2553999999999998</v>
      </c>
      <c r="U322" s="34">
        <v>690600</v>
      </c>
      <c r="V322" s="33">
        <v>87</v>
      </c>
      <c r="W322" s="33">
        <v>27</v>
      </c>
    </row>
    <row r="323" spans="14:23" outlineLevel="2" x14ac:dyDescent="0.2">
      <c r="N323" s="32">
        <v>38259</v>
      </c>
      <c r="O323" s="32">
        <v>38260</v>
      </c>
      <c r="P323" s="32">
        <v>38260</v>
      </c>
      <c r="Q323" s="37">
        <v>38231</v>
      </c>
      <c r="R323" s="33">
        <v>6.43</v>
      </c>
      <c r="S323" s="33">
        <v>5.9</v>
      </c>
      <c r="T323" s="33">
        <f>SUBTOTAL(1,T302:T322)</f>
        <v>5.0831714285714291</v>
      </c>
      <c r="U323" s="34"/>
      <c r="V323" s="33"/>
      <c r="W323" s="33"/>
    </row>
    <row r="324" spans="14:23" ht="18.75" outlineLevel="2" x14ac:dyDescent="0.2">
      <c r="N324" s="32"/>
      <c r="O324" s="32"/>
      <c r="P324" s="32"/>
      <c r="Q324" s="38" t="s">
        <v>58</v>
      </c>
      <c r="R324" s="33"/>
      <c r="S324" s="33"/>
      <c r="T324" s="30">
        <v>6.3615000000000004</v>
      </c>
      <c r="U324" s="31">
        <v>1187300</v>
      </c>
      <c r="V324" s="30">
        <v>126</v>
      </c>
      <c r="W324" s="30">
        <v>33</v>
      </c>
    </row>
    <row r="325" spans="14:23" outlineLevel="2" x14ac:dyDescent="0.2">
      <c r="N325" s="29">
        <v>38260</v>
      </c>
      <c r="O325" s="29">
        <v>38261</v>
      </c>
      <c r="P325" s="29">
        <v>38261</v>
      </c>
      <c r="Q325" s="37">
        <v>38261</v>
      </c>
      <c r="R325" s="30">
        <v>6.65</v>
      </c>
      <c r="S325" s="30">
        <v>5.66</v>
      </c>
      <c r="T325" s="33">
        <v>5.3822000000000001</v>
      </c>
      <c r="U325" s="34">
        <v>1249700</v>
      </c>
      <c r="V325" s="33">
        <v>165</v>
      </c>
      <c r="W325" s="33">
        <v>36</v>
      </c>
    </row>
    <row r="326" spans="14:23" outlineLevel="2" x14ac:dyDescent="0.2">
      <c r="N326" s="32">
        <v>38261</v>
      </c>
      <c r="O326" s="32">
        <v>38262</v>
      </c>
      <c r="P326" s="32">
        <v>38264</v>
      </c>
      <c r="Q326" s="37">
        <v>38261</v>
      </c>
      <c r="R326" s="33">
        <v>5.83</v>
      </c>
      <c r="S326" s="33">
        <v>4.95</v>
      </c>
      <c r="T326" s="30">
        <v>5.7206999999999999</v>
      </c>
      <c r="U326" s="31">
        <v>1114100</v>
      </c>
      <c r="V326" s="30">
        <v>143</v>
      </c>
      <c r="W326" s="30">
        <v>36</v>
      </c>
    </row>
    <row r="327" spans="14:23" outlineLevel="2" x14ac:dyDescent="0.2">
      <c r="N327" s="29">
        <v>38264</v>
      </c>
      <c r="O327" s="29">
        <v>38265</v>
      </c>
      <c r="P327" s="29">
        <v>38265</v>
      </c>
      <c r="Q327" s="37">
        <v>38261</v>
      </c>
      <c r="R327" s="30">
        <v>6</v>
      </c>
      <c r="S327" s="30">
        <v>5.6</v>
      </c>
      <c r="T327" s="33">
        <v>6.0746000000000002</v>
      </c>
      <c r="U327" s="34">
        <v>1127500</v>
      </c>
      <c r="V327" s="33">
        <v>147</v>
      </c>
      <c r="W327" s="33">
        <v>34</v>
      </c>
    </row>
    <row r="328" spans="14:23" outlineLevel="2" x14ac:dyDescent="0.2">
      <c r="N328" s="32">
        <v>38265</v>
      </c>
      <c r="O328" s="32">
        <v>38266</v>
      </c>
      <c r="P328" s="32">
        <v>38266</v>
      </c>
      <c r="Q328" s="37">
        <v>38261</v>
      </c>
      <c r="R328" s="33">
        <v>6.2</v>
      </c>
      <c r="S328" s="33">
        <v>5.9749999999999996</v>
      </c>
      <c r="T328" s="30">
        <v>6.0019</v>
      </c>
      <c r="U328" s="31">
        <v>1346500</v>
      </c>
      <c r="V328" s="30">
        <v>138</v>
      </c>
      <c r="W328" s="30">
        <v>32</v>
      </c>
    </row>
    <row r="329" spans="14:23" outlineLevel="2" x14ac:dyDescent="0.2">
      <c r="N329" s="29">
        <v>38266</v>
      </c>
      <c r="O329" s="29">
        <v>38267</v>
      </c>
      <c r="P329" s="29">
        <v>38267</v>
      </c>
      <c r="Q329" s="37">
        <v>38261</v>
      </c>
      <c r="R329" s="30">
        <v>6.1150000000000002</v>
      </c>
      <c r="S329" s="30">
        <v>5.85</v>
      </c>
      <c r="T329" s="33">
        <v>6.24</v>
      </c>
      <c r="U329" s="34">
        <v>1539700</v>
      </c>
      <c r="V329" s="33">
        <v>154</v>
      </c>
      <c r="W329" s="33">
        <v>34</v>
      </c>
    </row>
    <row r="330" spans="14:23" outlineLevel="2" x14ac:dyDescent="0.2">
      <c r="N330" s="32">
        <v>38267</v>
      </c>
      <c r="O330" s="32">
        <v>38268</v>
      </c>
      <c r="P330" s="32">
        <v>38268</v>
      </c>
      <c r="Q330" s="37">
        <v>38261</v>
      </c>
      <c r="R330" s="33">
        <v>6.8</v>
      </c>
      <c r="S330" s="33">
        <v>5.6</v>
      </c>
      <c r="T330" s="30">
        <v>5.5930999999999997</v>
      </c>
      <c r="U330" s="31">
        <v>1232100</v>
      </c>
      <c r="V330" s="30">
        <v>138</v>
      </c>
      <c r="W330" s="30">
        <v>36</v>
      </c>
    </row>
    <row r="331" spans="14:23" outlineLevel="2" x14ac:dyDescent="0.2">
      <c r="N331" s="29">
        <v>38268</v>
      </c>
      <c r="O331" s="29">
        <v>38269</v>
      </c>
      <c r="P331" s="29">
        <v>38271</v>
      </c>
      <c r="Q331" s="37">
        <v>38261</v>
      </c>
      <c r="R331" s="30">
        <v>6.3</v>
      </c>
      <c r="S331" s="30">
        <v>5.15</v>
      </c>
      <c r="T331" s="33">
        <v>5.6311999999999998</v>
      </c>
      <c r="U331" s="34">
        <v>1362800</v>
      </c>
      <c r="V331" s="33">
        <v>139</v>
      </c>
      <c r="W331" s="33">
        <v>37</v>
      </c>
    </row>
    <row r="332" spans="14:23" outlineLevel="2" x14ac:dyDescent="0.2">
      <c r="N332" s="32">
        <v>38271</v>
      </c>
      <c r="O332" s="32">
        <v>38272</v>
      </c>
      <c r="P332" s="32">
        <v>38272</v>
      </c>
      <c r="Q332" s="37">
        <v>38261</v>
      </c>
      <c r="R332" s="33">
        <v>6.08</v>
      </c>
      <c r="S332" s="33">
        <v>5.3150000000000004</v>
      </c>
      <c r="T332" s="30">
        <v>5.3722000000000003</v>
      </c>
      <c r="U332" s="31">
        <v>1295800</v>
      </c>
      <c r="V332" s="30">
        <v>154</v>
      </c>
      <c r="W332" s="30">
        <v>37</v>
      </c>
    </row>
    <row r="333" spans="14:23" outlineLevel="1" x14ac:dyDescent="0.2">
      <c r="N333" s="29">
        <v>38272</v>
      </c>
      <c r="O333" s="29">
        <v>38273</v>
      </c>
      <c r="P333" s="29">
        <v>38273</v>
      </c>
      <c r="Q333" s="37">
        <v>38261</v>
      </c>
      <c r="R333" s="30">
        <v>5.4950000000000001</v>
      </c>
      <c r="S333" s="30">
        <v>5.18</v>
      </c>
      <c r="T333" s="33">
        <v>5.3859000000000004</v>
      </c>
      <c r="U333" s="34">
        <v>1571000</v>
      </c>
      <c r="V333" s="33">
        <v>167</v>
      </c>
      <c r="W333" s="33">
        <v>37</v>
      </c>
    </row>
    <row r="334" spans="14:23" outlineLevel="2" x14ac:dyDescent="0.2">
      <c r="N334" s="32">
        <v>38273</v>
      </c>
      <c r="O334" s="32">
        <v>38274</v>
      </c>
      <c r="P334" s="32">
        <v>38274</v>
      </c>
      <c r="Q334" s="37">
        <v>38261</v>
      </c>
      <c r="R334" s="33">
        <v>5.6</v>
      </c>
      <c r="S334" s="33">
        <v>5.29</v>
      </c>
      <c r="T334" s="30">
        <v>5.7599</v>
      </c>
      <c r="U334" s="31">
        <v>998400</v>
      </c>
      <c r="V334" s="30">
        <v>116</v>
      </c>
      <c r="W334" s="30">
        <v>33</v>
      </c>
    </row>
    <row r="335" spans="14:23" outlineLevel="2" x14ac:dyDescent="0.2">
      <c r="N335" s="29">
        <v>38274</v>
      </c>
      <c r="O335" s="29">
        <v>38275</v>
      </c>
      <c r="P335" s="29">
        <v>38275</v>
      </c>
      <c r="Q335" s="37">
        <v>38261</v>
      </c>
      <c r="R335" s="30">
        <v>5.92</v>
      </c>
      <c r="S335" s="30">
        <v>5.6550000000000002</v>
      </c>
      <c r="T335" s="33">
        <v>5.6443000000000003</v>
      </c>
      <c r="U335" s="34">
        <v>1160700</v>
      </c>
      <c r="V335" s="33">
        <v>120</v>
      </c>
      <c r="W335" s="33">
        <v>32</v>
      </c>
    </row>
    <row r="336" spans="14:23" outlineLevel="2" x14ac:dyDescent="0.2">
      <c r="N336" s="32">
        <v>38275</v>
      </c>
      <c r="O336" s="32">
        <v>38276</v>
      </c>
      <c r="P336" s="32">
        <v>38278</v>
      </c>
      <c r="Q336" s="37">
        <v>38261</v>
      </c>
      <c r="R336" s="33">
        <v>5.7850000000000001</v>
      </c>
      <c r="S336" s="33">
        <v>5.55</v>
      </c>
      <c r="T336" s="30">
        <v>5.6372</v>
      </c>
      <c r="U336" s="31">
        <v>1577800</v>
      </c>
      <c r="V336" s="30">
        <v>160</v>
      </c>
      <c r="W336" s="30">
        <v>33</v>
      </c>
    </row>
    <row r="337" spans="14:23" outlineLevel="2" x14ac:dyDescent="0.2">
      <c r="N337" s="29">
        <v>38278</v>
      </c>
      <c r="O337" s="29">
        <v>38279</v>
      </c>
      <c r="P337" s="29">
        <v>38279</v>
      </c>
      <c r="Q337" s="37">
        <v>38261</v>
      </c>
      <c r="R337" s="30">
        <v>6.15</v>
      </c>
      <c r="S337" s="30">
        <v>5.4</v>
      </c>
      <c r="T337" s="33">
        <v>6.1336000000000004</v>
      </c>
      <c r="U337" s="34">
        <v>1680800</v>
      </c>
      <c r="V337" s="33">
        <v>166</v>
      </c>
      <c r="W337" s="33">
        <v>34</v>
      </c>
    </row>
    <row r="338" spans="14:23" outlineLevel="2" x14ac:dyDescent="0.2">
      <c r="N338" s="32">
        <v>38279</v>
      </c>
      <c r="O338" s="32">
        <v>38280</v>
      </c>
      <c r="P338" s="32">
        <v>38280</v>
      </c>
      <c r="Q338" s="37">
        <v>38261</v>
      </c>
      <c r="R338" s="33">
        <v>6.48</v>
      </c>
      <c r="S338" s="33">
        <v>5.75</v>
      </c>
      <c r="T338" s="30">
        <v>7.2674000000000003</v>
      </c>
      <c r="U338" s="31">
        <v>1479000</v>
      </c>
      <c r="V338" s="30">
        <v>135</v>
      </c>
      <c r="W338" s="30">
        <v>36</v>
      </c>
    </row>
    <row r="339" spans="14:23" outlineLevel="2" x14ac:dyDescent="0.2">
      <c r="N339" s="29">
        <v>38280</v>
      </c>
      <c r="O339" s="29">
        <v>38281</v>
      </c>
      <c r="P339" s="29">
        <v>38281</v>
      </c>
      <c r="Q339" s="37">
        <v>38261</v>
      </c>
      <c r="R339" s="30">
        <v>7.42</v>
      </c>
      <c r="S339" s="30">
        <v>6.85</v>
      </c>
      <c r="T339" s="33">
        <v>7.3506999999999998</v>
      </c>
      <c r="U339" s="34">
        <v>1248900</v>
      </c>
      <c r="V339" s="33">
        <v>119</v>
      </c>
      <c r="W339" s="33">
        <v>34</v>
      </c>
    </row>
    <row r="340" spans="14:23" outlineLevel="2" x14ac:dyDescent="0.2">
      <c r="N340" s="32">
        <v>38281</v>
      </c>
      <c r="O340" s="32">
        <v>38282</v>
      </c>
      <c r="P340" s="32">
        <v>38282</v>
      </c>
      <c r="Q340" s="37">
        <v>38261</v>
      </c>
      <c r="R340" s="33">
        <v>7.5</v>
      </c>
      <c r="S340" s="33">
        <v>7.09</v>
      </c>
      <c r="T340" s="30">
        <v>7.1151</v>
      </c>
      <c r="U340" s="31">
        <v>1038300</v>
      </c>
      <c r="V340" s="30">
        <v>125</v>
      </c>
      <c r="W340" s="30">
        <v>34</v>
      </c>
    </row>
    <row r="341" spans="14:23" outlineLevel="2" x14ac:dyDescent="0.2">
      <c r="N341" s="29">
        <v>38282</v>
      </c>
      <c r="O341" s="29">
        <v>38283</v>
      </c>
      <c r="P341" s="29">
        <v>38285</v>
      </c>
      <c r="Q341" s="37">
        <v>38261</v>
      </c>
      <c r="R341" s="30">
        <v>7.28</v>
      </c>
      <c r="S341" s="30">
        <v>6.95</v>
      </c>
      <c r="T341" s="33">
        <v>7.7541000000000002</v>
      </c>
      <c r="U341" s="34">
        <v>1004300</v>
      </c>
      <c r="V341" s="33">
        <v>112</v>
      </c>
      <c r="W341" s="33">
        <v>33</v>
      </c>
    </row>
    <row r="342" spans="14:23" outlineLevel="2" x14ac:dyDescent="0.2">
      <c r="N342" s="32">
        <v>38285</v>
      </c>
      <c r="O342" s="32">
        <v>38286</v>
      </c>
      <c r="P342" s="32">
        <v>38286</v>
      </c>
      <c r="Q342" s="37">
        <v>38261</v>
      </c>
      <c r="R342" s="33">
        <v>7.85</v>
      </c>
      <c r="S342" s="33">
        <v>7.6</v>
      </c>
      <c r="T342" s="30">
        <v>7.7765000000000004</v>
      </c>
      <c r="U342" s="31">
        <v>877900</v>
      </c>
      <c r="V342" s="30">
        <v>105</v>
      </c>
      <c r="W342" s="30">
        <v>35</v>
      </c>
    </row>
    <row r="343" spans="14:23" outlineLevel="2" x14ac:dyDescent="0.2">
      <c r="N343" s="29">
        <v>38286</v>
      </c>
      <c r="O343" s="29">
        <v>38287</v>
      </c>
      <c r="P343" s="29">
        <v>38287</v>
      </c>
      <c r="Q343" s="37">
        <v>38261</v>
      </c>
      <c r="R343" s="30">
        <v>7.85</v>
      </c>
      <c r="S343" s="30">
        <v>7.7249999999999996</v>
      </c>
      <c r="T343" s="33">
        <v>8.1204999999999998</v>
      </c>
      <c r="U343" s="34">
        <v>1192100</v>
      </c>
      <c r="V343" s="33">
        <v>122</v>
      </c>
      <c r="W343" s="33">
        <v>34</v>
      </c>
    </row>
    <row r="344" spans="14:23" outlineLevel="2" x14ac:dyDescent="0.2">
      <c r="N344" s="32">
        <v>38287</v>
      </c>
      <c r="O344" s="32">
        <v>38288</v>
      </c>
      <c r="P344" s="32">
        <v>38288</v>
      </c>
      <c r="Q344" s="37">
        <v>38261</v>
      </c>
      <c r="R344" s="33">
        <v>8.2149999999999999</v>
      </c>
      <c r="S344" s="33">
        <v>7.7</v>
      </c>
      <c r="T344" s="30">
        <v>6.8007</v>
      </c>
      <c r="U344" s="31">
        <v>970000</v>
      </c>
      <c r="V344" s="30">
        <v>104</v>
      </c>
      <c r="W344" s="30">
        <v>33</v>
      </c>
    </row>
    <row r="345" spans="14:23" outlineLevel="2" x14ac:dyDescent="0.2">
      <c r="N345" s="29">
        <v>38288</v>
      </c>
      <c r="O345" s="29">
        <v>38289</v>
      </c>
      <c r="P345" s="29">
        <v>38291</v>
      </c>
      <c r="Q345" s="37">
        <v>38261</v>
      </c>
      <c r="R345" s="30">
        <v>7.2</v>
      </c>
      <c r="S345" s="30">
        <v>6.15</v>
      </c>
      <c r="T345" s="30">
        <f>SUBTOTAL(1,T324:T344)</f>
        <v>6.339204761904762</v>
      </c>
      <c r="U345" s="31"/>
      <c r="V345" s="30"/>
      <c r="W345" s="30"/>
    </row>
    <row r="346" spans="14:23" ht="18.75" outlineLevel="2" x14ac:dyDescent="0.2">
      <c r="N346" s="29"/>
      <c r="O346" s="29"/>
      <c r="P346" s="29"/>
      <c r="Q346" s="38" t="s">
        <v>59</v>
      </c>
      <c r="R346" s="30"/>
      <c r="S346" s="30"/>
      <c r="T346" s="33">
        <v>6.4295</v>
      </c>
      <c r="U346" s="34">
        <v>1020900</v>
      </c>
      <c r="V346" s="33">
        <v>124</v>
      </c>
      <c r="W346" s="33">
        <v>39</v>
      </c>
    </row>
    <row r="347" spans="14:23" outlineLevel="2" x14ac:dyDescent="0.2">
      <c r="N347" s="32">
        <v>38289</v>
      </c>
      <c r="O347" s="32">
        <v>38292</v>
      </c>
      <c r="P347" s="32">
        <v>38292</v>
      </c>
      <c r="Q347" s="37">
        <v>38292</v>
      </c>
      <c r="R347" s="33">
        <v>7</v>
      </c>
      <c r="S347" s="33">
        <v>6.25</v>
      </c>
      <c r="T347" s="30">
        <v>6.9782999999999999</v>
      </c>
      <c r="U347" s="31">
        <v>773100</v>
      </c>
      <c r="V347" s="30">
        <v>101</v>
      </c>
      <c r="W347" s="30">
        <v>38</v>
      </c>
    </row>
    <row r="348" spans="14:23" outlineLevel="2" x14ac:dyDescent="0.2">
      <c r="N348" s="29">
        <v>38292</v>
      </c>
      <c r="O348" s="29">
        <v>38293</v>
      </c>
      <c r="P348" s="29">
        <v>38293</v>
      </c>
      <c r="Q348" s="37">
        <v>38292</v>
      </c>
      <c r="R348" s="30">
        <v>7.5</v>
      </c>
      <c r="S348" s="30">
        <v>6.8</v>
      </c>
      <c r="T348" s="33">
        <v>6.8863000000000003</v>
      </c>
      <c r="U348" s="34">
        <v>892700</v>
      </c>
      <c r="V348" s="33">
        <v>107</v>
      </c>
      <c r="W348" s="33">
        <v>33</v>
      </c>
    </row>
    <row r="349" spans="14:23" outlineLevel="2" x14ac:dyDescent="0.2">
      <c r="N349" s="32">
        <v>38293</v>
      </c>
      <c r="O349" s="32">
        <v>38294</v>
      </c>
      <c r="P349" s="32">
        <v>38294</v>
      </c>
      <c r="Q349" s="37">
        <v>38292</v>
      </c>
      <c r="R349" s="33">
        <v>7.25</v>
      </c>
      <c r="S349" s="33">
        <v>6.76</v>
      </c>
      <c r="T349" s="30">
        <v>7.2515999999999998</v>
      </c>
      <c r="U349" s="31">
        <v>695100</v>
      </c>
      <c r="V349" s="30">
        <v>86</v>
      </c>
      <c r="W349" s="30">
        <v>33</v>
      </c>
    </row>
    <row r="350" spans="14:23" outlineLevel="2" x14ac:dyDescent="0.2">
      <c r="N350" s="29">
        <v>38294</v>
      </c>
      <c r="O350" s="29">
        <v>38295</v>
      </c>
      <c r="P350" s="29">
        <v>38295</v>
      </c>
      <c r="Q350" s="37">
        <v>38292</v>
      </c>
      <c r="R350" s="30">
        <v>7.335</v>
      </c>
      <c r="S350" s="30">
        <v>7.1</v>
      </c>
      <c r="T350" s="33">
        <v>7.3990999999999998</v>
      </c>
      <c r="U350" s="34">
        <v>1309000</v>
      </c>
      <c r="V350" s="33">
        <v>147</v>
      </c>
      <c r="W350" s="33">
        <v>35</v>
      </c>
    </row>
    <row r="351" spans="14:23" outlineLevel="2" x14ac:dyDescent="0.2">
      <c r="N351" s="32">
        <v>38295</v>
      </c>
      <c r="O351" s="32">
        <v>38296</v>
      </c>
      <c r="P351" s="32">
        <v>38296</v>
      </c>
      <c r="Q351" s="37">
        <v>38292</v>
      </c>
      <c r="R351" s="33">
        <v>7.65</v>
      </c>
      <c r="S351" s="33">
        <v>7.0049999999999999</v>
      </c>
      <c r="T351" s="30">
        <v>6.0766999999999998</v>
      </c>
      <c r="U351" s="31">
        <v>847200</v>
      </c>
      <c r="V351" s="30">
        <v>106</v>
      </c>
      <c r="W351" s="30">
        <v>35</v>
      </c>
    </row>
    <row r="352" spans="14:23" outlineLevel="2" x14ac:dyDescent="0.2">
      <c r="N352" s="29">
        <v>38296</v>
      </c>
      <c r="O352" s="29">
        <v>38297</v>
      </c>
      <c r="P352" s="29">
        <v>38299</v>
      </c>
      <c r="Q352" s="37">
        <v>38292</v>
      </c>
      <c r="R352" s="30">
        <v>6.88</v>
      </c>
      <c r="S352" s="30">
        <v>5.95</v>
      </c>
      <c r="T352" s="33">
        <v>6.6205999999999996</v>
      </c>
      <c r="U352" s="34">
        <v>750200</v>
      </c>
      <c r="V352" s="33">
        <v>95</v>
      </c>
      <c r="W352" s="33">
        <v>33</v>
      </c>
    </row>
    <row r="353" spans="14:23" outlineLevel="2" x14ac:dyDescent="0.2">
      <c r="N353" s="32">
        <v>38299</v>
      </c>
      <c r="O353" s="32">
        <v>38300</v>
      </c>
      <c r="P353" s="32">
        <v>38300</v>
      </c>
      <c r="Q353" s="37">
        <v>38292</v>
      </c>
      <c r="R353" s="33">
        <v>6.9050000000000002</v>
      </c>
      <c r="S353" s="33">
        <v>5.55</v>
      </c>
      <c r="T353" s="30">
        <v>5.7961</v>
      </c>
      <c r="U353" s="31">
        <v>807300</v>
      </c>
      <c r="V353" s="30">
        <v>112</v>
      </c>
      <c r="W353" s="30">
        <v>35</v>
      </c>
    </row>
    <row r="354" spans="14:23" outlineLevel="2" x14ac:dyDescent="0.2">
      <c r="N354" s="29">
        <v>38300</v>
      </c>
      <c r="O354" s="29">
        <v>38301</v>
      </c>
      <c r="P354" s="29">
        <v>38301</v>
      </c>
      <c r="Q354" s="37">
        <v>38292</v>
      </c>
      <c r="R354" s="30">
        <v>6.37</v>
      </c>
      <c r="S354" s="30">
        <v>5.55</v>
      </c>
      <c r="T354" s="33">
        <v>6.1243999999999996</v>
      </c>
      <c r="U354" s="34">
        <v>712800</v>
      </c>
      <c r="V354" s="33">
        <v>93</v>
      </c>
      <c r="W354" s="33">
        <v>34</v>
      </c>
    </row>
    <row r="355" spans="14:23" outlineLevel="1" x14ac:dyDescent="0.2">
      <c r="N355" s="32">
        <v>38301</v>
      </c>
      <c r="O355" s="32">
        <v>38302</v>
      </c>
      <c r="P355" s="32">
        <v>38302</v>
      </c>
      <c r="Q355" s="37">
        <v>38292</v>
      </c>
      <c r="R355" s="33">
        <v>6.2549999999999999</v>
      </c>
      <c r="S355" s="33">
        <v>5.6</v>
      </c>
      <c r="T355" s="30">
        <v>6.1851000000000003</v>
      </c>
      <c r="U355" s="31">
        <v>706200</v>
      </c>
      <c r="V355" s="30">
        <v>79</v>
      </c>
      <c r="W355" s="30">
        <v>31</v>
      </c>
    </row>
    <row r="356" spans="14:23" outlineLevel="2" x14ac:dyDescent="0.2">
      <c r="N356" s="29">
        <v>38302</v>
      </c>
      <c r="O356" s="29">
        <v>38303</v>
      </c>
      <c r="P356" s="29">
        <v>38303</v>
      </c>
      <c r="Q356" s="37">
        <v>38292</v>
      </c>
      <c r="R356" s="30">
        <v>6.2350000000000003</v>
      </c>
      <c r="S356" s="30">
        <v>6.08</v>
      </c>
      <c r="T356" s="33">
        <v>5.9042000000000003</v>
      </c>
      <c r="U356" s="34">
        <v>994100</v>
      </c>
      <c r="V356" s="33">
        <v>117</v>
      </c>
      <c r="W356" s="33">
        <v>34</v>
      </c>
    </row>
    <row r="357" spans="14:23" outlineLevel="2" x14ac:dyDescent="0.2">
      <c r="N357" s="32">
        <v>38303</v>
      </c>
      <c r="O357" s="32">
        <v>38304</v>
      </c>
      <c r="P357" s="32">
        <v>38306</v>
      </c>
      <c r="Q357" s="37">
        <v>38292</v>
      </c>
      <c r="R357" s="33">
        <v>6.31</v>
      </c>
      <c r="S357" s="33">
        <v>5.69</v>
      </c>
      <c r="T357" s="30">
        <v>6.0195999999999996</v>
      </c>
      <c r="U357" s="31">
        <v>643000</v>
      </c>
      <c r="V357" s="30">
        <v>100</v>
      </c>
      <c r="W357" s="30">
        <v>35</v>
      </c>
    </row>
    <row r="358" spans="14:23" outlineLevel="2" x14ac:dyDescent="0.2">
      <c r="N358" s="29">
        <v>38306</v>
      </c>
      <c r="O358" s="29">
        <v>38307</v>
      </c>
      <c r="P358" s="29">
        <v>38307</v>
      </c>
      <c r="Q358" s="37">
        <v>38292</v>
      </c>
      <c r="R358" s="30">
        <v>6.25</v>
      </c>
      <c r="S358" s="30">
        <v>5.55</v>
      </c>
      <c r="T358" s="33">
        <v>6.5697999999999999</v>
      </c>
      <c r="U358" s="34">
        <v>820200</v>
      </c>
      <c r="V358" s="33">
        <v>105</v>
      </c>
      <c r="W358" s="33">
        <v>35</v>
      </c>
    </row>
    <row r="359" spans="14:23" outlineLevel="2" x14ac:dyDescent="0.2">
      <c r="N359" s="32">
        <v>38307</v>
      </c>
      <c r="O359" s="32">
        <v>38308</v>
      </c>
      <c r="P359" s="32">
        <v>38308</v>
      </c>
      <c r="Q359" s="37">
        <v>38292</v>
      </c>
      <c r="R359" s="33">
        <v>6.68</v>
      </c>
      <c r="S359" s="33">
        <v>6.1449999999999996</v>
      </c>
      <c r="T359" s="30">
        <v>6.0560999999999998</v>
      </c>
      <c r="U359" s="31">
        <v>980900</v>
      </c>
      <c r="V359" s="30">
        <v>132</v>
      </c>
      <c r="W359" s="30">
        <v>38</v>
      </c>
    </row>
    <row r="360" spans="14:23" outlineLevel="2" x14ac:dyDescent="0.2">
      <c r="N360" s="29">
        <v>38308</v>
      </c>
      <c r="O360" s="29">
        <v>38309</v>
      </c>
      <c r="P360" s="29">
        <v>38309</v>
      </c>
      <c r="Q360" s="37">
        <v>38292</v>
      </c>
      <c r="R360" s="30">
        <v>6.23</v>
      </c>
      <c r="S360" s="30">
        <v>5.5</v>
      </c>
      <c r="T360" s="33">
        <v>5.5928000000000004</v>
      </c>
      <c r="U360" s="34">
        <v>809900</v>
      </c>
      <c r="V360" s="33">
        <v>117</v>
      </c>
      <c r="W360" s="33">
        <v>35</v>
      </c>
    </row>
    <row r="361" spans="14:23" outlineLevel="2" x14ac:dyDescent="0.2">
      <c r="N361" s="32">
        <v>38309</v>
      </c>
      <c r="O361" s="32">
        <v>38310</v>
      </c>
      <c r="P361" s="32">
        <v>38310</v>
      </c>
      <c r="Q361" s="37">
        <v>38292</v>
      </c>
      <c r="R361" s="33">
        <v>6.0149999999999997</v>
      </c>
      <c r="S361" s="33">
        <v>5.2</v>
      </c>
      <c r="T361" s="30">
        <v>4.8108000000000004</v>
      </c>
      <c r="U361" s="31">
        <v>1127600</v>
      </c>
      <c r="V361" s="30">
        <v>150</v>
      </c>
      <c r="W361" s="30">
        <v>40</v>
      </c>
    </row>
    <row r="362" spans="14:23" outlineLevel="2" x14ac:dyDescent="0.2">
      <c r="N362" s="29">
        <v>38310</v>
      </c>
      <c r="O362" s="29">
        <v>38311</v>
      </c>
      <c r="P362" s="29">
        <v>38313</v>
      </c>
      <c r="Q362" s="37">
        <v>38292</v>
      </c>
      <c r="R362" s="30">
        <v>5.12</v>
      </c>
      <c r="S362" s="30">
        <v>4.6100000000000003</v>
      </c>
      <c r="T362" s="33">
        <v>5.2447999999999997</v>
      </c>
      <c r="U362" s="34">
        <v>1058400</v>
      </c>
      <c r="V362" s="33">
        <v>126</v>
      </c>
      <c r="W362" s="33">
        <v>37</v>
      </c>
    </row>
    <row r="363" spans="14:23" outlineLevel="2" x14ac:dyDescent="0.2">
      <c r="N363" s="32">
        <v>38313</v>
      </c>
      <c r="O363" s="32">
        <v>38314</v>
      </c>
      <c r="P363" s="32">
        <v>38314</v>
      </c>
      <c r="Q363" s="37">
        <v>38292</v>
      </c>
      <c r="R363" s="33">
        <v>5.5</v>
      </c>
      <c r="S363" s="33">
        <v>5</v>
      </c>
      <c r="T363" s="30">
        <v>5.2386999999999997</v>
      </c>
      <c r="U363" s="31">
        <v>938900</v>
      </c>
      <c r="V363" s="30">
        <v>126</v>
      </c>
      <c r="W363" s="30">
        <v>35</v>
      </c>
    </row>
    <row r="364" spans="14:23" outlineLevel="2" x14ac:dyDescent="0.2">
      <c r="N364" s="29">
        <v>38314</v>
      </c>
      <c r="O364" s="29">
        <v>38315</v>
      </c>
      <c r="P364" s="29">
        <v>38315</v>
      </c>
      <c r="Q364" s="37">
        <v>38292</v>
      </c>
      <c r="R364" s="30">
        <v>5.5</v>
      </c>
      <c r="S364" s="30">
        <v>4.9800000000000004</v>
      </c>
      <c r="T364" s="33">
        <v>5.0141999999999998</v>
      </c>
      <c r="U364" s="34">
        <v>1107400</v>
      </c>
      <c r="V364" s="33">
        <v>143</v>
      </c>
      <c r="W364" s="33">
        <v>37</v>
      </c>
    </row>
    <row r="365" spans="14:23" outlineLevel="2" x14ac:dyDescent="0.2">
      <c r="N365" s="32">
        <v>38315</v>
      </c>
      <c r="O365" s="32">
        <v>38316</v>
      </c>
      <c r="P365" s="32">
        <v>38320</v>
      </c>
      <c r="Q365" s="37">
        <v>38292</v>
      </c>
      <c r="R365" s="33">
        <v>6.08</v>
      </c>
      <c r="S365" s="33">
        <v>4.47</v>
      </c>
      <c r="T365" s="30">
        <v>6.7625999999999999</v>
      </c>
      <c r="U365" s="31">
        <v>662500</v>
      </c>
      <c r="V365" s="30">
        <v>91</v>
      </c>
      <c r="W365" s="30">
        <v>35</v>
      </c>
    </row>
    <row r="366" spans="14:23" outlineLevel="2" x14ac:dyDescent="0.2">
      <c r="N366" s="29">
        <v>38320</v>
      </c>
      <c r="O366" s="29">
        <v>38321</v>
      </c>
      <c r="P366" s="29">
        <v>38321</v>
      </c>
      <c r="Q366" s="37">
        <v>38292</v>
      </c>
      <c r="R366" s="30">
        <v>7.2</v>
      </c>
      <c r="S366" s="30">
        <v>5.79</v>
      </c>
      <c r="T366" s="30">
        <f>SUBTOTAL(1,T346:T365)</f>
        <v>6.1480650000000008</v>
      </c>
      <c r="U366" s="31"/>
      <c r="V366" s="30"/>
      <c r="W366" s="30"/>
    </row>
    <row r="367" spans="14:23" ht="18.75" outlineLevel="2" x14ac:dyDescent="0.2">
      <c r="N367" s="29"/>
      <c r="O367" s="29"/>
      <c r="P367" s="29"/>
      <c r="Q367" s="38" t="s">
        <v>60</v>
      </c>
      <c r="R367" s="30"/>
      <c r="S367" s="30"/>
      <c r="T367" s="33">
        <v>6.7877000000000001</v>
      </c>
      <c r="U367" s="34">
        <v>571500</v>
      </c>
      <c r="V367" s="33">
        <v>88</v>
      </c>
      <c r="W367" s="33">
        <v>35</v>
      </c>
    </row>
    <row r="368" spans="14:23" outlineLevel="2" x14ac:dyDescent="0.2">
      <c r="N368" s="32">
        <v>38321</v>
      </c>
      <c r="O368" s="32">
        <v>38322</v>
      </c>
      <c r="P368" s="32">
        <v>38322</v>
      </c>
      <c r="Q368" s="37">
        <v>38322</v>
      </c>
      <c r="R368" s="33">
        <v>7</v>
      </c>
      <c r="S368" s="33">
        <v>6.6</v>
      </c>
      <c r="T368" s="30">
        <v>6.7789000000000001</v>
      </c>
      <c r="U368" s="31">
        <v>710400</v>
      </c>
      <c r="V368" s="30">
        <v>105</v>
      </c>
      <c r="W368" s="30">
        <v>38</v>
      </c>
    </row>
    <row r="369" spans="14:23" outlineLevel="2" x14ac:dyDescent="0.2">
      <c r="N369" s="29">
        <v>38322</v>
      </c>
      <c r="O369" s="29">
        <v>38323</v>
      </c>
      <c r="P369" s="29">
        <v>38323</v>
      </c>
      <c r="Q369" s="37">
        <v>38322</v>
      </c>
      <c r="R369" s="30">
        <v>7</v>
      </c>
      <c r="S369" s="30">
        <v>6.65</v>
      </c>
      <c r="T369" s="33">
        <v>6.6852</v>
      </c>
      <c r="U369" s="34">
        <v>730000</v>
      </c>
      <c r="V369" s="33">
        <v>103</v>
      </c>
      <c r="W369" s="33">
        <v>38</v>
      </c>
    </row>
    <row r="370" spans="14:23" outlineLevel="2" x14ac:dyDescent="0.2">
      <c r="N370" s="32">
        <v>38323</v>
      </c>
      <c r="O370" s="32">
        <v>38324</v>
      </c>
      <c r="P370" s="32">
        <v>38324</v>
      </c>
      <c r="Q370" s="37">
        <v>38322</v>
      </c>
      <c r="R370" s="33">
        <v>6.7649999999999997</v>
      </c>
      <c r="S370" s="33">
        <v>6.31</v>
      </c>
      <c r="T370" s="30">
        <v>6.0407000000000002</v>
      </c>
      <c r="U370" s="31">
        <v>1098100</v>
      </c>
      <c r="V370" s="30">
        <v>127</v>
      </c>
      <c r="W370" s="30">
        <v>37</v>
      </c>
    </row>
    <row r="371" spans="14:23" outlineLevel="2" x14ac:dyDescent="0.2">
      <c r="N371" s="29">
        <v>38324</v>
      </c>
      <c r="O371" s="29">
        <v>38325</v>
      </c>
      <c r="P371" s="29">
        <v>38327</v>
      </c>
      <c r="Q371" s="37">
        <v>38322</v>
      </c>
      <c r="R371" s="30">
        <v>6.1449999999999996</v>
      </c>
      <c r="S371" s="30">
        <v>5.9</v>
      </c>
      <c r="T371" s="33">
        <v>6.0506000000000002</v>
      </c>
      <c r="U371" s="34">
        <v>811900</v>
      </c>
      <c r="V371" s="33">
        <v>105</v>
      </c>
      <c r="W371" s="33">
        <v>28</v>
      </c>
    </row>
    <row r="372" spans="14:23" outlineLevel="2" x14ac:dyDescent="0.2">
      <c r="N372" s="32">
        <v>38327</v>
      </c>
      <c r="O372" s="32">
        <v>38328</v>
      </c>
      <c r="P372" s="32">
        <v>38328</v>
      </c>
      <c r="Q372" s="37">
        <v>38322</v>
      </c>
      <c r="R372" s="33">
        <v>6.26</v>
      </c>
      <c r="S372" s="33">
        <v>5.6</v>
      </c>
      <c r="T372" s="30">
        <v>6.0343999999999998</v>
      </c>
      <c r="U372" s="31">
        <v>1252400</v>
      </c>
      <c r="V372" s="30">
        <v>141</v>
      </c>
      <c r="W372" s="30">
        <v>35</v>
      </c>
    </row>
    <row r="373" spans="14:23" outlineLevel="2" x14ac:dyDescent="0.2">
      <c r="N373" s="29">
        <v>38328</v>
      </c>
      <c r="O373" s="29">
        <v>38329</v>
      </c>
      <c r="P373" s="29">
        <v>38329</v>
      </c>
      <c r="Q373" s="37">
        <v>38322</v>
      </c>
      <c r="R373" s="30">
        <v>6.2</v>
      </c>
      <c r="S373" s="30">
        <v>5.94</v>
      </c>
      <c r="T373" s="33">
        <v>5.976</v>
      </c>
      <c r="U373" s="34">
        <v>1188200</v>
      </c>
      <c r="V373" s="33">
        <v>142</v>
      </c>
      <c r="W373" s="33">
        <v>32</v>
      </c>
    </row>
    <row r="374" spans="14:23" outlineLevel="2" x14ac:dyDescent="0.2">
      <c r="N374" s="32">
        <v>38329</v>
      </c>
      <c r="O374" s="32">
        <v>38330</v>
      </c>
      <c r="P374" s="32">
        <v>38330</v>
      </c>
      <c r="Q374" s="37">
        <v>38322</v>
      </c>
      <c r="R374" s="33">
        <v>6.09</v>
      </c>
      <c r="S374" s="33">
        <v>5.8</v>
      </c>
      <c r="T374" s="30">
        <v>6.0435999999999996</v>
      </c>
      <c r="U374" s="31">
        <v>906600</v>
      </c>
      <c r="V374" s="30">
        <v>115</v>
      </c>
      <c r="W374" s="30">
        <v>33</v>
      </c>
    </row>
    <row r="375" spans="14:23" outlineLevel="2" x14ac:dyDescent="0.2">
      <c r="N375" s="29">
        <v>38330</v>
      </c>
      <c r="O375" s="29">
        <v>38331</v>
      </c>
      <c r="P375" s="29">
        <v>38331</v>
      </c>
      <c r="Q375" s="37">
        <v>38322</v>
      </c>
      <c r="R375" s="30">
        <v>6.15</v>
      </c>
      <c r="S375" s="30">
        <v>5.9349999999999996</v>
      </c>
      <c r="T375" s="33">
        <v>6.2881</v>
      </c>
      <c r="U375" s="34">
        <v>907800</v>
      </c>
      <c r="V375" s="33">
        <v>118</v>
      </c>
      <c r="W375" s="33">
        <v>33</v>
      </c>
    </row>
    <row r="376" spans="14:23" outlineLevel="1" x14ac:dyDescent="0.2">
      <c r="N376" s="32">
        <v>38331</v>
      </c>
      <c r="O376" s="32">
        <v>38332</v>
      </c>
      <c r="P376" s="32">
        <v>38334</v>
      </c>
      <c r="Q376" s="37">
        <v>38322</v>
      </c>
      <c r="R376" s="33">
        <v>6.42</v>
      </c>
      <c r="S376" s="33">
        <v>6.18</v>
      </c>
      <c r="T376" s="30">
        <v>6.8883999999999999</v>
      </c>
      <c r="U376" s="31">
        <v>989100</v>
      </c>
      <c r="V376" s="30">
        <v>122</v>
      </c>
      <c r="W376" s="30">
        <v>35</v>
      </c>
    </row>
    <row r="377" spans="14:23" outlineLevel="2" x14ac:dyDescent="0.2">
      <c r="N377" s="29">
        <v>38334</v>
      </c>
      <c r="O377" s="29">
        <v>38335</v>
      </c>
      <c r="P377" s="29">
        <v>38335</v>
      </c>
      <c r="Q377" s="37">
        <v>38322</v>
      </c>
      <c r="R377" s="30">
        <v>6.9550000000000001</v>
      </c>
      <c r="S377" s="30">
        <v>6.72</v>
      </c>
      <c r="T377" s="33">
        <v>7.1012000000000004</v>
      </c>
      <c r="U377" s="34">
        <v>1009400</v>
      </c>
      <c r="V377" s="33">
        <v>117</v>
      </c>
      <c r="W377" s="33">
        <v>33</v>
      </c>
    </row>
    <row r="378" spans="14:23" outlineLevel="2" x14ac:dyDescent="0.2">
      <c r="N378" s="32">
        <v>38335</v>
      </c>
      <c r="O378" s="32">
        <v>38336</v>
      </c>
      <c r="P378" s="32">
        <v>38336</v>
      </c>
      <c r="Q378" s="37">
        <v>38322</v>
      </c>
      <c r="R378" s="33">
        <v>7.27</v>
      </c>
      <c r="S378" s="33">
        <v>6.8</v>
      </c>
      <c r="T378" s="30">
        <v>7.0434000000000001</v>
      </c>
      <c r="U378" s="31">
        <v>858600</v>
      </c>
      <c r="V378" s="30">
        <v>98</v>
      </c>
      <c r="W378" s="30">
        <v>34</v>
      </c>
    </row>
    <row r="379" spans="14:23" outlineLevel="2" x14ac:dyDescent="0.2">
      <c r="N379" s="29">
        <v>38336</v>
      </c>
      <c r="O379" s="29">
        <v>38337</v>
      </c>
      <c r="P379" s="29">
        <v>38337</v>
      </c>
      <c r="Q379" s="37">
        <v>38322</v>
      </c>
      <c r="R379" s="30">
        <v>7.13</v>
      </c>
      <c r="S379" s="30">
        <v>6.96</v>
      </c>
      <c r="T379" s="33">
        <v>6.8768000000000002</v>
      </c>
      <c r="U379" s="34">
        <v>968600</v>
      </c>
      <c r="V379" s="33">
        <v>91</v>
      </c>
      <c r="W379" s="33">
        <v>29</v>
      </c>
    </row>
    <row r="380" spans="14:23" outlineLevel="2" x14ac:dyDescent="0.2">
      <c r="N380" s="32">
        <v>38337</v>
      </c>
      <c r="O380" s="32">
        <v>38338</v>
      </c>
      <c r="P380" s="32">
        <v>38338</v>
      </c>
      <c r="Q380" s="37">
        <v>38322</v>
      </c>
      <c r="R380" s="33">
        <v>7.085</v>
      </c>
      <c r="S380" s="33">
        <v>6.79</v>
      </c>
      <c r="T380" s="30">
        <v>7.2641</v>
      </c>
      <c r="U380" s="31">
        <v>893800</v>
      </c>
      <c r="V380" s="30">
        <v>113</v>
      </c>
      <c r="W380" s="30">
        <v>34</v>
      </c>
    </row>
    <row r="381" spans="14:23" outlineLevel="2" x14ac:dyDescent="0.2">
      <c r="N381" s="29">
        <v>38338</v>
      </c>
      <c r="O381" s="29">
        <v>38339</v>
      </c>
      <c r="P381" s="29">
        <v>38341</v>
      </c>
      <c r="Q381" s="37">
        <v>38322</v>
      </c>
      <c r="R381" s="30">
        <v>7.55</v>
      </c>
      <c r="S381" s="30">
        <v>7.07</v>
      </c>
      <c r="T381" s="33">
        <v>7.1402999999999999</v>
      </c>
      <c r="U381" s="34">
        <v>883000</v>
      </c>
      <c r="V381" s="33">
        <v>103</v>
      </c>
      <c r="W381" s="33">
        <v>33</v>
      </c>
    </row>
    <row r="382" spans="14:23" outlineLevel="2" x14ac:dyDescent="0.2">
      <c r="N382" s="32">
        <v>38341</v>
      </c>
      <c r="O382" s="32">
        <v>38342</v>
      </c>
      <c r="P382" s="32">
        <v>38342</v>
      </c>
      <c r="Q382" s="37">
        <v>38322</v>
      </c>
      <c r="R382" s="33">
        <v>7.3</v>
      </c>
      <c r="S382" s="33">
        <v>6.8425000000000002</v>
      </c>
      <c r="T382" s="30">
        <v>6.8288000000000002</v>
      </c>
      <c r="U382" s="31">
        <v>1118400</v>
      </c>
      <c r="V382" s="30">
        <v>129</v>
      </c>
      <c r="W382" s="30">
        <v>36</v>
      </c>
    </row>
    <row r="383" spans="14:23" outlineLevel="2" x14ac:dyDescent="0.2">
      <c r="N383" s="29">
        <v>38342</v>
      </c>
      <c r="O383" s="29">
        <v>38343</v>
      </c>
      <c r="P383" s="29">
        <v>38343</v>
      </c>
      <c r="Q383" s="37">
        <v>38322</v>
      </c>
      <c r="R383" s="30">
        <v>6.93</v>
      </c>
      <c r="S383" s="30">
        <v>6.7</v>
      </c>
      <c r="T383" s="33">
        <v>7.0510000000000002</v>
      </c>
      <c r="U383" s="34">
        <v>956800</v>
      </c>
      <c r="V383" s="33">
        <v>100</v>
      </c>
      <c r="W383" s="33">
        <v>30</v>
      </c>
    </row>
    <row r="384" spans="14:23" outlineLevel="2" x14ac:dyDescent="0.2">
      <c r="N384" s="32">
        <v>38343</v>
      </c>
      <c r="O384" s="32">
        <v>38344</v>
      </c>
      <c r="P384" s="32">
        <v>38344</v>
      </c>
      <c r="Q384" s="37">
        <v>38322</v>
      </c>
      <c r="R384" s="33">
        <v>7.12</v>
      </c>
      <c r="S384" s="33">
        <v>6.94</v>
      </c>
      <c r="T384" s="30">
        <v>7.0500999999999996</v>
      </c>
      <c r="U384" s="31">
        <v>925300</v>
      </c>
      <c r="V384" s="30">
        <v>110</v>
      </c>
      <c r="W384" s="30">
        <v>36</v>
      </c>
    </row>
    <row r="385" spans="14:23" outlineLevel="2" x14ac:dyDescent="0.2">
      <c r="N385" s="29">
        <v>38344</v>
      </c>
      <c r="O385" s="29">
        <v>38345</v>
      </c>
      <c r="P385" s="29">
        <v>38348</v>
      </c>
      <c r="Q385" s="37">
        <v>38322</v>
      </c>
      <c r="R385" s="30">
        <v>7.2</v>
      </c>
      <c r="S385" s="30">
        <v>6.98</v>
      </c>
      <c r="T385" s="33">
        <v>6.5693999999999999</v>
      </c>
      <c r="U385" s="34">
        <v>987600</v>
      </c>
      <c r="V385" s="33">
        <v>111</v>
      </c>
      <c r="W385" s="33">
        <v>30</v>
      </c>
    </row>
    <row r="386" spans="14:23" outlineLevel="2" x14ac:dyDescent="0.2">
      <c r="N386" s="32">
        <v>38348</v>
      </c>
      <c r="O386" s="32">
        <v>38349</v>
      </c>
      <c r="P386" s="32">
        <v>38349</v>
      </c>
      <c r="Q386" s="37">
        <v>38322</v>
      </c>
      <c r="R386" s="33">
        <v>6.68</v>
      </c>
      <c r="S386" s="33">
        <v>6.47</v>
      </c>
      <c r="T386" s="30">
        <v>6.2735000000000003</v>
      </c>
      <c r="U386" s="31">
        <v>565500</v>
      </c>
      <c r="V386" s="30">
        <v>77</v>
      </c>
      <c r="W386" s="30">
        <v>31</v>
      </c>
    </row>
    <row r="387" spans="14:23" outlineLevel="2" x14ac:dyDescent="0.2">
      <c r="N387" s="29">
        <v>38349</v>
      </c>
      <c r="O387" s="29">
        <v>38350</v>
      </c>
      <c r="P387" s="29">
        <v>38350</v>
      </c>
      <c r="Q387" s="37">
        <v>38322</v>
      </c>
      <c r="R387" s="30">
        <v>6.44</v>
      </c>
      <c r="S387" s="30">
        <v>6.13</v>
      </c>
      <c r="T387" s="33">
        <v>6.1772</v>
      </c>
      <c r="U387" s="34">
        <v>569100</v>
      </c>
      <c r="V387" s="33">
        <v>75</v>
      </c>
      <c r="W387" s="33">
        <v>30</v>
      </c>
    </row>
    <row r="388" spans="14:23" outlineLevel="2" x14ac:dyDescent="0.2">
      <c r="N388" s="32">
        <v>38350</v>
      </c>
      <c r="O388" s="32">
        <v>38351</v>
      </c>
      <c r="P388" s="32">
        <v>38352</v>
      </c>
      <c r="Q388" s="37">
        <v>38322</v>
      </c>
      <c r="R388" s="33">
        <v>6.27</v>
      </c>
      <c r="S388" s="33">
        <v>6.1</v>
      </c>
      <c r="T388" s="33">
        <f>SUBTOTAL(1,T367:T387)</f>
        <v>6.6166380952380965</v>
      </c>
      <c r="U388" s="34"/>
      <c r="V388" s="33"/>
      <c r="W388" s="33"/>
    </row>
    <row r="389" spans="14:23" ht="18.75" outlineLevel="2" x14ac:dyDescent="0.2">
      <c r="N389" s="32"/>
      <c r="O389" s="32"/>
      <c r="P389" s="32"/>
      <c r="Q389" s="38" t="s">
        <v>61</v>
      </c>
      <c r="R389" s="33"/>
      <c r="S389" s="33"/>
      <c r="T389" s="30">
        <v>6.0175000000000001</v>
      </c>
      <c r="U389" s="31">
        <v>721400</v>
      </c>
      <c r="V389" s="30">
        <v>94</v>
      </c>
      <c r="W389" s="30">
        <v>35</v>
      </c>
    </row>
    <row r="390" spans="14:23" outlineLevel="2" x14ac:dyDescent="0.2">
      <c r="N390" s="29">
        <v>38351</v>
      </c>
      <c r="O390" s="29">
        <v>38353</v>
      </c>
      <c r="P390" s="29">
        <v>38355</v>
      </c>
      <c r="Q390" s="37">
        <v>38353</v>
      </c>
      <c r="R390" s="30">
        <v>6.14</v>
      </c>
      <c r="S390" s="30">
        <v>5.8</v>
      </c>
      <c r="T390" s="33">
        <v>5.5301999999999998</v>
      </c>
      <c r="U390" s="34">
        <v>735200</v>
      </c>
      <c r="V390" s="33">
        <v>95</v>
      </c>
      <c r="W390" s="33">
        <v>37</v>
      </c>
    </row>
    <row r="391" spans="14:23" outlineLevel="2" x14ac:dyDescent="0.2">
      <c r="N391" s="32">
        <v>38355</v>
      </c>
      <c r="O391" s="32">
        <v>38356</v>
      </c>
      <c r="P391" s="32">
        <v>38356</v>
      </c>
      <c r="Q391" s="37">
        <v>38353</v>
      </c>
      <c r="R391" s="33">
        <v>5.75</v>
      </c>
      <c r="S391" s="33">
        <v>5.37</v>
      </c>
      <c r="T391" s="30">
        <v>5.7015000000000002</v>
      </c>
      <c r="U391" s="31">
        <v>572100</v>
      </c>
      <c r="V391" s="30">
        <v>66</v>
      </c>
      <c r="W391" s="30">
        <v>31</v>
      </c>
    </row>
    <row r="392" spans="14:23" outlineLevel="2" x14ac:dyDescent="0.2">
      <c r="N392" s="29">
        <v>38356</v>
      </c>
      <c r="O392" s="29">
        <v>38357</v>
      </c>
      <c r="P392" s="29">
        <v>38357</v>
      </c>
      <c r="Q392" s="37">
        <v>38353</v>
      </c>
      <c r="R392" s="30">
        <v>5.83</v>
      </c>
      <c r="S392" s="30">
        <v>5.62</v>
      </c>
      <c r="T392" s="33">
        <v>5.8437999999999999</v>
      </c>
      <c r="U392" s="34">
        <v>952000</v>
      </c>
      <c r="V392" s="33">
        <v>108</v>
      </c>
      <c r="W392" s="33">
        <v>34</v>
      </c>
    </row>
    <row r="393" spans="14:23" outlineLevel="2" x14ac:dyDescent="0.2">
      <c r="N393" s="32">
        <v>38357</v>
      </c>
      <c r="O393" s="32">
        <v>38358</v>
      </c>
      <c r="P393" s="32">
        <v>38358</v>
      </c>
      <c r="Q393" s="37">
        <v>38353</v>
      </c>
      <c r="R393" s="33">
        <v>5.92</v>
      </c>
      <c r="S393" s="33">
        <v>5.76</v>
      </c>
      <c r="T393" s="30">
        <v>5.7889999999999997</v>
      </c>
      <c r="U393" s="31">
        <v>555900</v>
      </c>
      <c r="V393" s="30">
        <v>70</v>
      </c>
      <c r="W393" s="30">
        <v>34</v>
      </c>
    </row>
    <row r="394" spans="14:23" outlineLevel="2" x14ac:dyDescent="0.2">
      <c r="N394" s="29">
        <v>38358</v>
      </c>
      <c r="O394" s="29">
        <v>38359</v>
      </c>
      <c r="P394" s="29">
        <v>38359</v>
      </c>
      <c r="Q394" s="37">
        <v>38353</v>
      </c>
      <c r="R394" s="30">
        <v>5.89</v>
      </c>
      <c r="S394" s="30">
        <v>5.67</v>
      </c>
      <c r="T394" s="33">
        <v>5.8244999999999996</v>
      </c>
      <c r="U394" s="34">
        <v>794000</v>
      </c>
      <c r="V394" s="33">
        <v>100</v>
      </c>
      <c r="W394" s="33">
        <v>37</v>
      </c>
    </row>
    <row r="395" spans="14:23" outlineLevel="2" x14ac:dyDescent="0.2">
      <c r="N395" s="32">
        <v>38359</v>
      </c>
      <c r="O395" s="32">
        <v>38360</v>
      </c>
      <c r="P395" s="32">
        <v>38362</v>
      </c>
      <c r="Q395" s="37">
        <v>38353</v>
      </c>
      <c r="R395" s="33">
        <v>6.05</v>
      </c>
      <c r="S395" s="33">
        <v>5.73</v>
      </c>
      <c r="T395" s="30">
        <v>6.2077</v>
      </c>
      <c r="U395" s="31">
        <v>635900</v>
      </c>
      <c r="V395" s="30">
        <v>81</v>
      </c>
      <c r="W395" s="30">
        <v>33</v>
      </c>
    </row>
    <row r="396" spans="14:23" outlineLevel="1" x14ac:dyDescent="0.2">
      <c r="N396" s="29">
        <v>38362</v>
      </c>
      <c r="O396" s="29">
        <v>38363</v>
      </c>
      <c r="P396" s="29">
        <v>38363</v>
      </c>
      <c r="Q396" s="37">
        <v>38353</v>
      </c>
      <c r="R396" s="30">
        <v>6.34</v>
      </c>
      <c r="S396" s="30">
        <v>6.1</v>
      </c>
      <c r="T396" s="33">
        <v>5.9580000000000002</v>
      </c>
      <c r="U396" s="34">
        <v>586700</v>
      </c>
      <c r="V396" s="33">
        <v>81</v>
      </c>
      <c r="W396" s="33">
        <v>36</v>
      </c>
    </row>
    <row r="397" spans="14:23" outlineLevel="2" x14ac:dyDescent="0.2">
      <c r="N397" s="32">
        <v>38363</v>
      </c>
      <c r="O397" s="32">
        <v>38364</v>
      </c>
      <c r="P397" s="32">
        <v>38364</v>
      </c>
      <c r="Q397" s="37">
        <v>38353</v>
      </c>
      <c r="R397" s="33">
        <v>6.04</v>
      </c>
      <c r="S397" s="33">
        <v>5.88</v>
      </c>
      <c r="T397" s="30">
        <v>5.8920000000000003</v>
      </c>
      <c r="U397" s="31">
        <v>796800</v>
      </c>
      <c r="V397" s="30">
        <v>102</v>
      </c>
      <c r="W397" s="30">
        <v>32</v>
      </c>
    </row>
    <row r="398" spans="14:23" outlineLevel="2" x14ac:dyDescent="0.2">
      <c r="N398" s="29">
        <v>38364</v>
      </c>
      <c r="O398" s="29">
        <v>38365</v>
      </c>
      <c r="P398" s="29">
        <v>38365</v>
      </c>
      <c r="Q398" s="37">
        <v>38353</v>
      </c>
      <c r="R398" s="30">
        <v>5.99</v>
      </c>
      <c r="S398" s="30">
        <v>5.84</v>
      </c>
      <c r="T398" s="33">
        <v>6.0594999999999999</v>
      </c>
      <c r="U398" s="34">
        <v>580600</v>
      </c>
      <c r="V398" s="33">
        <v>70</v>
      </c>
      <c r="W398" s="33">
        <v>28</v>
      </c>
    </row>
    <row r="399" spans="14:23" outlineLevel="2" x14ac:dyDescent="0.2">
      <c r="N399" s="32">
        <v>38365</v>
      </c>
      <c r="O399" s="32">
        <v>38366</v>
      </c>
      <c r="P399" s="32">
        <v>38366</v>
      </c>
      <c r="Q399" s="37">
        <v>38353</v>
      </c>
      <c r="R399" s="33">
        <v>6.25</v>
      </c>
      <c r="S399" s="33">
        <v>5.94</v>
      </c>
      <c r="T399" s="30">
        <v>6.4516999999999998</v>
      </c>
      <c r="U399" s="31">
        <v>623900</v>
      </c>
      <c r="V399" s="30">
        <v>91</v>
      </c>
      <c r="W399" s="30">
        <v>33</v>
      </c>
    </row>
    <row r="400" spans="14:23" outlineLevel="2" x14ac:dyDescent="0.2">
      <c r="N400" s="29">
        <v>38366</v>
      </c>
      <c r="O400" s="29">
        <v>38367</v>
      </c>
      <c r="P400" s="29">
        <v>38370</v>
      </c>
      <c r="Q400" s="37">
        <v>38353</v>
      </c>
      <c r="R400" s="30">
        <v>6.5549999999999997</v>
      </c>
      <c r="S400" s="30">
        <v>6.2850000000000001</v>
      </c>
      <c r="T400" s="33">
        <v>6.6863000000000001</v>
      </c>
      <c r="U400" s="34">
        <v>633600</v>
      </c>
      <c r="V400" s="33">
        <v>79</v>
      </c>
      <c r="W400" s="33">
        <v>32</v>
      </c>
    </row>
    <row r="401" spans="14:23" outlineLevel="2" x14ac:dyDescent="0.2">
      <c r="N401" s="32">
        <v>38370</v>
      </c>
      <c r="O401" s="32">
        <v>38371</v>
      </c>
      <c r="P401" s="32">
        <v>38371</v>
      </c>
      <c r="Q401" s="37">
        <v>38353</v>
      </c>
      <c r="R401" s="33">
        <v>6.87</v>
      </c>
      <c r="S401" s="33">
        <v>6.25</v>
      </c>
      <c r="T401" s="30">
        <v>6.1955999999999998</v>
      </c>
      <c r="U401" s="31">
        <v>698200</v>
      </c>
      <c r="V401" s="30">
        <v>88</v>
      </c>
      <c r="W401" s="30">
        <v>35</v>
      </c>
    </row>
    <row r="402" spans="14:23" outlineLevel="2" x14ac:dyDescent="0.2">
      <c r="N402" s="29">
        <v>38371</v>
      </c>
      <c r="O402" s="29">
        <v>38372</v>
      </c>
      <c r="P402" s="29">
        <v>38372</v>
      </c>
      <c r="Q402" s="37">
        <v>38353</v>
      </c>
      <c r="R402" s="30">
        <v>6.33</v>
      </c>
      <c r="S402" s="30">
        <v>6.125</v>
      </c>
      <c r="T402" s="33">
        <v>6.266</v>
      </c>
      <c r="U402" s="34">
        <v>562900</v>
      </c>
      <c r="V402" s="33">
        <v>74</v>
      </c>
      <c r="W402" s="33">
        <v>31</v>
      </c>
    </row>
    <row r="403" spans="14:23" outlineLevel="2" x14ac:dyDescent="0.2">
      <c r="N403" s="32">
        <v>38372</v>
      </c>
      <c r="O403" s="32">
        <v>38373</v>
      </c>
      <c r="P403" s="32">
        <v>38373</v>
      </c>
      <c r="Q403" s="37">
        <v>38353</v>
      </c>
      <c r="R403" s="33">
        <v>6.35</v>
      </c>
      <c r="S403" s="33">
        <v>6.1</v>
      </c>
      <c r="T403" s="30">
        <v>6.4329999999999998</v>
      </c>
      <c r="U403" s="31">
        <v>542900</v>
      </c>
      <c r="V403" s="30">
        <v>76</v>
      </c>
      <c r="W403" s="30">
        <v>36</v>
      </c>
    </row>
    <row r="404" spans="14:23" outlineLevel="2" x14ac:dyDescent="0.2">
      <c r="N404" s="29">
        <v>38373</v>
      </c>
      <c r="O404" s="29">
        <v>38374</v>
      </c>
      <c r="P404" s="29">
        <v>38376</v>
      </c>
      <c r="Q404" s="37">
        <v>38353</v>
      </c>
      <c r="R404" s="30">
        <v>6.56</v>
      </c>
      <c r="S404" s="30">
        <v>6.33</v>
      </c>
      <c r="T404" s="33">
        <v>6.4073000000000002</v>
      </c>
      <c r="U404" s="34">
        <v>518000</v>
      </c>
      <c r="V404" s="33">
        <v>59</v>
      </c>
      <c r="W404" s="33">
        <v>30</v>
      </c>
    </row>
    <row r="405" spans="14:23" outlineLevel="2" x14ac:dyDescent="0.2">
      <c r="N405" s="32">
        <v>38376</v>
      </c>
      <c r="O405" s="32">
        <v>38377</v>
      </c>
      <c r="P405" s="32">
        <v>38377</v>
      </c>
      <c r="Q405" s="37">
        <v>38353</v>
      </c>
      <c r="R405" s="33">
        <v>6.48</v>
      </c>
      <c r="S405" s="33">
        <v>6.3449999999999998</v>
      </c>
      <c r="T405" s="30">
        <v>6.4358000000000004</v>
      </c>
      <c r="U405" s="31">
        <v>658400</v>
      </c>
      <c r="V405" s="30">
        <v>78</v>
      </c>
      <c r="W405" s="30">
        <v>27</v>
      </c>
    </row>
    <row r="406" spans="14:23" outlineLevel="2" x14ac:dyDescent="0.2">
      <c r="N406" s="29">
        <v>38377</v>
      </c>
      <c r="O406" s="29">
        <v>38378</v>
      </c>
      <c r="P406" s="29">
        <v>38378</v>
      </c>
      <c r="Q406" s="37">
        <v>38353</v>
      </c>
      <c r="R406" s="30">
        <v>6.55</v>
      </c>
      <c r="S406" s="30">
        <v>6.26</v>
      </c>
      <c r="T406" s="33">
        <v>6.4358000000000004</v>
      </c>
      <c r="U406" s="34">
        <v>577200</v>
      </c>
      <c r="V406" s="33">
        <v>69</v>
      </c>
      <c r="W406" s="33">
        <v>33</v>
      </c>
    </row>
    <row r="407" spans="14:23" outlineLevel="2" x14ac:dyDescent="0.2">
      <c r="N407" s="32">
        <v>38378</v>
      </c>
      <c r="O407" s="32">
        <v>38379</v>
      </c>
      <c r="P407" s="32">
        <v>38379</v>
      </c>
      <c r="Q407" s="37">
        <v>38353</v>
      </c>
      <c r="R407" s="33">
        <v>6.54</v>
      </c>
      <c r="S407" s="33">
        <v>6.38</v>
      </c>
      <c r="T407" s="30">
        <v>6.5021000000000004</v>
      </c>
      <c r="U407" s="31">
        <v>423500</v>
      </c>
      <c r="V407" s="30">
        <v>55</v>
      </c>
      <c r="W407" s="30">
        <v>30</v>
      </c>
    </row>
    <row r="408" spans="14:23" outlineLevel="2" x14ac:dyDescent="0.2">
      <c r="N408" s="29">
        <v>38379</v>
      </c>
      <c r="O408" s="29">
        <v>38380</v>
      </c>
      <c r="P408" s="29">
        <v>38380</v>
      </c>
      <c r="Q408" s="37">
        <v>38353</v>
      </c>
      <c r="R408" s="30">
        <v>6.56</v>
      </c>
      <c r="S408" s="30">
        <v>6.46</v>
      </c>
      <c r="T408" s="33">
        <v>6.2245999999999997</v>
      </c>
      <c r="U408" s="34">
        <v>279100</v>
      </c>
      <c r="V408" s="33">
        <v>46</v>
      </c>
      <c r="W408" s="33">
        <v>28</v>
      </c>
    </row>
    <row r="409" spans="14:23" outlineLevel="2" x14ac:dyDescent="0.2">
      <c r="N409" s="32">
        <v>38380</v>
      </c>
      <c r="O409" s="32">
        <v>38381</v>
      </c>
      <c r="P409" s="32">
        <v>38383</v>
      </c>
      <c r="Q409" s="37">
        <v>38353</v>
      </c>
      <c r="R409" s="33">
        <v>6.28</v>
      </c>
      <c r="S409" s="33">
        <v>6.165</v>
      </c>
      <c r="T409" s="33">
        <f>SUBTOTAL(1,T389:T408)</f>
        <v>6.1430950000000006</v>
      </c>
      <c r="U409" s="34"/>
      <c r="V409" s="33"/>
      <c r="W409" s="33"/>
    </row>
    <row r="410" spans="14:23" ht="18.75" outlineLevel="2" x14ac:dyDescent="0.2">
      <c r="N410" s="32"/>
      <c r="O410" s="32"/>
      <c r="P410" s="32"/>
      <c r="Q410" s="38" t="s">
        <v>62</v>
      </c>
      <c r="R410" s="33"/>
      <c r="S410" s="33"/>
      <c r="T410" s="30">
        <v>6.1430999999999996</v>
      </c>
      <c r="U410" s="31">
        <v>728100</v>
      </c>
      <c r="V410" s="30">
        <v>93</v>
      </c>
      <c r="W410" s="30">
        <v>32</v>
      </c>
    </row>
    <row r="411" spans="14:23" outlineLevel="2" x14ac:dyDescent="0.2">
      <c r="N411" s="29">
        <v>38383</v>
      </c>
      <c r="O411" s="29">
        <v>38384</v>
      </c>
      <c r="P411" s="29">
        <v>38384</v>
      </c>
      <c r="Q411" s="37">
        <v>38384</v>
      </c>
      <c r="R411" s="30">
        <v>6.3</v>
      </c>
      <c r="S411" s="30">
        <v>6.0949999999999998</v>
      </c>
      <c r="T411" s="33">
        <v>6.2845000000000004</v>
      </c>
      <c r="U411" s="34">
        <v>765800</v>
      </c>
      <c r="V411" s="33">
        <v>93</v>
      </c>
      <c r="W411" s="33">
        <v>35</v>
      </c>
    </row>
    <row r="412" spans="14:23" outlineLevel="2" x14ac:dyDescent="0.2">
      <c r="N412" s="32">
        <v>38384</v>
      </c>
      <c r="O412" s="32">
        <v>38385</v>
      </c>
      <c r="P412" s="32">
        <v>38385</v>
      </c>
      <c r="Q412" s="37">
        <v>38384</v>
      </c>
      <c r="R412" s="33">
        <v>6.36</v>
      </c>
      <c r="S412" s="33">
        <v>6.2249999999999996</v>
      </c>
      <c r="T412" s="30">
        <v>6.3794000000000004</v>
      </c>
      <c r="U412" s="31">
        <v>989100</v>
      </c>
      <c r="V412" s="30">
        <v>128</v>
      </c>
      <c r="W412" s="30">
        <v>35</v>
      </c>
    </row>
    <row r="413" spans="14:23" outlineLevel="2" x14ac:dyDescent="0.2">
      <c r="N413" s="29">
        <v>38385</v>
      </c>
      <c r="O413" s="29">
        <v>38386</v>
      </c>
      <c r="P413" s="29">
        <v>38386</v>
      </c>
      <c r="Q413" s="37">
        <v>38384</v>
      </c>
      <c r="R413" s="30">
        <v>6.4550000000000001</v>
      </c>
      <c r="S413" s="30">
        <v>6.32</v>
      </c>
      <c r="T413" s="33">
        <v>6.3178000000000001</v>
      </c>
      <c r="U413" s="34">
        <v>716200</v>
      </c>
      <c r="V413" s="33">
        <v>91</v>
      </c>
      <c r="W413" s="33">
        <v>33</v>
      </c>
    </row>
    <row r="414" spans="14:23" outlineLevel="2" x14ac:dyDescent="0.2">
      <c r="N414" s="32">
        <v>38386</v>
      </c>
      <c r="O414" s="32">
        <v>38387</v>
      </c>
      <c r="P414" s="32">
        <v>38387</v>
      </c>
      <c r="Q414" s="37">
        <v>38384</v>
      </c>
      <c r="R414" s="33">
        <v>6.4</v>
      </c>
      <c r="S414" s="33">
        <v>6.1</v>
      </c>
      <c r="T414" s="30">
        <v>6.1154000000000002</v>
      </c>
      <c r="U414" s="31">
        <v>690400</v>
      </c>
      <c r="V414" s="30">
        <v>94</v>
      </c>
      <c r="W414" s="30">
        <v>37</v>
      </c>
    </row>
    <row r="415" spans="14:23" outlineLevel="2" x14ac:dyDescent="0.2">
      <c r="N415" s="29">
        <v>38387</v>
      </c>
      <c r="O415" s="29">
        <v>38388</v>
      </c>
      <c r="P415" s="29">
        <v>38390</v>
      </c>
      <c r="Q415" s="37">
        <v>38384</v>
      </c>
      <c r="R415" s="30">
        <v>6.2</v>
      </c>
      <c r="S415" s="30">
        <v>6.07</v>
      </c>
      <c r="T415" s="33">
        <v>6.0224000000000002</v>
      </c>
      <c r="U415" s="34">
        <v>712700</v>
      </c>
      <c r="V415" s="33">
        <v>99</v>
      </c>
      <c r="W415" s="33">
        <v>35</v>
      </c>
    </row>
    <row r="416" spans="14:23" outlineLevel="2" x14ac:dyDescent="0.2">
      <c r="N416" s="32">
        <v>38390</v>
      </c>
      <c r="O416" s="32">
        <v>38391</v>
      </c>
      <c r="P416" s="32">
        <v>38391</v>
      </c>
      <c r="Q416" s="37">
        <v>38384</v>
      </c>
      <c r="R416" s="33">
        <v>6.07</v>
      </c>
      <c r="S416" s="33">
        <v>5.9450000000000003</v>
      </c>
      <c r="T416" s="30">
        <v>5.9451000000000001</v>
      </c>
      <c r="U416" s="31">
        <v>584800</v>
      </c>
      <c r="V416" s="30">
        <v>81</v>
      </c>
      <c r="W416" s="30">
        <v>31</v>
      </c>
    </row>
    <row r="417" spans="14:23" outlineLevel="2" x14ac:dyDescent="0.2">
      <c r="N417" s="29">
        <v>38391</v>
      </c>
      <c r="O417" s="29">
        <v>38392</v>
      </c>
      <c r="P417" s="29">
        <v>38392</v>
      </c>
      <c r="Q417" s="37">
        <v>38384</v>
      </c>
      <c r="R417" s="30">
        <v>6.0149999999999997</v>
      </c>
      <c r="S417" s="30">
        <v>5.89</v>
      </c>
      <c r="T417" s="33">
        <v>6.1990999999999996</v>
      </c>
      <c r="U417" s="34">
        <v>565600</v>
      </c>
      <c r="V417" s="33">
        <v>96</v>
      </c>
      <c r="W417" s="33">
        <v>38</v>
      </c>
    </row>
    <row r="418" spans="14:23" outlineLevel="2" x14ac:dyDescent="0.2">
      <c r="N418" s="32">
        <v>38392</v>
      </c>
      <c r="O418" s="32">
        <v>38393</v>
      </c>
      <c r="P418" s="32">
        <v>38393</v>
      </c>
      <c r="Q418" s="37">
        <v>38384</v>
      </c>
      <c r="R418" s="33">
        <v>6.22</v>
      </c>
      <c r="S418" s="33">
        <v>6.1550000000000002</v>
      </c>
      <c r="T418" s="30">
        <v>6.2070999999999996</v>
      </c>
      <c r="U418" s="31">
        <v>548700</v>
      </c>
      <c r="V418" s="30">
        <v>89</v>
      </c>
      <c r="W418" s="30">
        <v>35</v>
      </c>
    </row>
    <row r="419" spans="14:23" outlineLevel="1" x14ac:dyDescent="0.2">
      <c r="N419" s="29">
        <v>38393</v>
      </c>
      <c r="O419" s="29">
        <v>38394</v>
      </c>
      <c r="P419" s="29">
        <v>38394</v>
      </c>
      <c r="Q419" s="37">
        <v>38384</v>
      </c>
      <c r="R419" s="30">
        <v>6.25</v>
      </c>
      <c r="S419" s="30">
        <v>6.1550000000000002</v>
      </c>
      <c r="T419" s="33">
        <v>6.0216000000000003</v>
      </c>
      <c r="U419" s="34">
        <v>457500</v>
      </c>
      <c r="V419" s="33">
        <v>66</v>
      </c>
      <c r="W419" s="33">
        <v>30</v>
      </c>
    </row>
    <row r="420" spans="14:23" outlineLevel="2" x14ac:dyDescent="0.2">
      <c r="N420" s="32">
        <v>38394</v>
      </c>
      <c r="O420" s="32">
        <v>38395</v>
      </c>
      <c r="P420" s="32">
        <v>38397</v>
      </c>
      <c r="Q420" s="37">
        <v>38384</v>
      </c>
      <c r="R420" s="33">
        <v>6.05</v>
      </c>
      <c r="S420" s="33">
        <v>6</v>
      </c>
      <c r="T420" s="30">
        <v>5.9503000000000004</v>
      </c>
      <c r="U420" s="31">
        <v>775900</v>
      </c>
      <c r="V420" s="30">
        <v>101</v>
      </c>
      <c r="W420" s="30">
        <v>30</v>
      </c>
    </row>
    <row r="421" spans="14:23" outlineLevel="2" x14ac:dyDescent="0.2">
      <c r="N421" s="29">
        <v>38397</v>
      </c>
      <c r="O421" s="29">
        <v>38398</v>
      </c>
      <c r="P421" s="29">
        <v>38398</v>
      </c>
      <c r="Q421" s="37">
        <v>38384</v>
      </c>
      <c r="R421" s="30">
        <v>5.99</v>
      </c>
      <c r="S421" s="30">
        <v>5.89</v>
      </c>
      <c r="T421" s="33">
        <v>6.0068000000000001</v>
      </c>
      <c r="U421" s="34">
        <v>452300</v>
      </c>
      <c r="V421" s="33">
        <v>62</v>
      </c>
      <c r="W421" s="33">
        <v>29</v>
      </c>
    </row>
    <row r="422" spans="14:23" outlineLevel="2" x14ac:dyDescent="0.2">
      <c r="N422" s="32">
        <v>38398</v>
      </c>
      <c r="O422" s="32">
        <v>38399</v>
      </c>
      <c r="P422" s="32">
        <v>38399</v>
      </c>
      <c r="Q422" s="37">
        <v>38384</v>
      </c>
      <c r="R422" s="33">
        <v>6.05</v>
      </c>
      <c r="S422" s="33">
        <v>5.9824999999999999</v>
      </c>
      <c r="T422" s="30">
        <v>6.1017000000000001</v>
      </c>
      <c r="U422" s="31">
        <v>614300</v>
      </c>
      <c r="V422" s="30">
        <v>71</v>
      </c>
      <c r="W422" s="30">
        <v>33</v>
      </c>
    </row>
    <row r="423" spans="14:23" outlineLevel="2" x14ac:dyDescent="0.2">
      <c r="N423" s="29">
        <v>38399</v>
      </c>
      <c r="O423" s="29">
        <v>38400</v>
      </c>
      <c r="P423" s="29">
        <v>38400</v>
      </c>
      <c r="Q423" s="37">
        <v>38384</v>
      </c>
      <c r="R423" s="30">
        <v>6.1849999999999996</v>
      </c>
      <c r="S423" s="30">
        <v>6.01</v>
      </c>
      <c r="T423" s="33">
        <v>6.0494000000000003</v>
      </c>
      <c r="U423" s="34">
        <v>575800</v>
      </c>
      <c r="V423" s="33">
        <v>84</v>
      </c>
      <c r="W423" s="33">
        <v>32</v>
      </c>
    </row>
    <row r="424" spans="14:23" outlineLevel="2" x14ac:dyDescent="0.2">
      <c r="N424" s="32">
        <v>38400</v>
      </c>
      <c r="O424" s="32">
        <v>38401</v>
      </c>
      <c r="P424" s="32">
        <v>38401</v>
      </c>
      <c r="Q424" s="37">
        <v>38384</v>
      </c>
      <c r="R424" s="33">
        <v>6.09</v>
      </c>
      <c r="S424" s="33">
        <v>5.97</v>
      </c>
      <c r="T424" s="30">
        <v>5.8802000000000003</v>
      </c>
      <c r="U424" s="31">
        <v>389500</v>
      </c>
      <c r="V424" s="30">
        <v>63</v>
      </c>
      <c r="W424" s="30">
        <v>32</v>
      </c>
    </row>
    <row r="425" spans="14:23" outlineLevel="2" x14ac:dyDescent="0.2">
      <c r="N425" s="29">
        <v>38401</v>
      </c>
      <c r="O425" s="29">
        <v>38402</v>
      </c>
      <c r="P425" s="29">
        <v>38405</v>
      </c>
      <c r="Q425" s="37">
        <v>38384</v>
      </c>
      <c r="R425" s="30">
        <v>5.9349999999999996</v>
      </c>
      <c r="S425" s="30">
        <v>5.85</v>
      </c>
      <c r="T425" s="33">
        <v>5.9212999999999996</v>
      </c>
      <c r="U425" s="34">
        <v>851900</v>
      </c>
      <c r="V425" s="33">
        <v>123</v>
      </c>
      <c r="W425" s="33">
        <v>38</v>
      </c>
    </row>
    <row r="426" spans="14:23" outlineLevel="2" x14ac:dyDescent="0.2">
      <c r="N426" s="32">
        <v>38405</v>
      </c>
      <c r="O426" s="32">
        <v>38406</v>
      </c>
      <c r="P426" s="32">
        <v>38406</v>
      </c>
      <c r="Q426" s="37">
        <v>38384</v>
      </c>
      <c r="R426" s="33">
        <v>6</v>
      </c>
      <c r="S426" s="33">
        <v>5.8849999999999998</v>
      </c>
      <c r="T426" s="30">
        <v>6.0198999999999998</v>
      </c>
      <c r="U426" s="31">
        <v>626100</v>
      </c>
      <c r="V426" s="30">
        <v>85</v>
      </c>
      <c r="W426" s="30">
        <v>37</v>
      </c>
    </row>
    <row r="427" spans="14:23" outlineLevel="2" x14ac:dyDescent="0.2">
      <c r="N427" s="29">
        <v>38406</v>
      </c>
      <c r="O427" s="29">
        <v>38407</v>
      </c>
      <c r="P427" s="29">
        <v>38407</v>
      </c>
      <c r="Q427" s="37">
        <v>38384</v>
      </c>
      <c r="R427" s="30">
        <v>6.12</v>
      </c>
      <c r="S427" s="30">
        <v>5.9850000000000003</v>
      </c>
      <c r="T427" s="33">
        <v>6.3262999999999998</v>
      </c>
      <c r="U427" s="34">
        <v>695300</v>
      </c>
      <c r="V427" s="33">
        <v>86</v>
      </c>
      <c r="W427" s="33">
        <v>33</v>
      </c>
    </row>
    <row r="428" spans="14:23" outlineLevel="2" x14ac:dyDescent="0.2">
      <c r="N428" s="32">
        <v>38407</v>
      </c>
      <c r="O428" s="32">
        <v>38408</v>
      </c>
      <c r="P428" s="32">
        <v>38408</v>
      </c>
      <c r="Q428" s="37">
        <v>38384</v>
      </c>
      <c r="R428" s="33">
        <v>6.4249999999999998</v>
      </c>
      <c r="S428" s="33">
        <v>6.25</v>
      </c>
      <c r="T428" s="30">
        <v>6.2447999999999997</v>
      </c>
      <c r="U428" s="31">
        <v>690200</v>
      </c>
      <c r="V428" s="30">
        <v>82</v>
      </c>
      <c r="W428" s="30">
        <v>33</v>
      </c>
    </row>
    <row r="429" spans="14:23" outlineLevel="2" x14ac:dyDescent="0.2">
      <c r="N429" s="29">
        <v>38408</v>
      </c>
      <c r="O429" s="29">
        <v>38409</v>
      </c>
      <c r="P429" s="29">
        <v>38411</v>
      </c>
      <c r="Q429" s="37">
        <v>38384</v>
      </c>
      <c r="R429" s="30">
        <v>6.39</v>
      </c>
      <c r="S429" s="30">
        <v>6.18</v>
      </c>
      <c r="T429" s="30">
        <f>SUBTOTAL(1,T410:T428)</f>
        <v>6.1124315789473682</v>
      </c>
      <c r="U429" s="31"/>
      <c r="V429" s="30"/>
      <c r="W429" s="30"/>
    </row>
    <row r="430" spans="14:23" ht="18.75" outlineLevel="2" x14ac:dyDescent="0.2">
      <c r="N430" s="29"/>
      <c r="O430" s="29"/>
      <c r="P430" s="29"/>
      <c r="Q430" s="38" t="s">
        <v>63</v>
      </c>
      <c r="R430" s="30"/>
      <c r="S430" s="30"/>
      <c r="T430" s="33">
        <v>6.6262999999999996</v>
      </c>
      <c r="U430" s="34">
        <v>669500</v>
      </c>
      <c r="V430" s="33">
        <v>82</v>
      </c>
      <c r="W430" s="33">
        <v>31</v>
      </c>
    </row>
    <row r="431" spans="14:23" outlineLevel="2" x14ac:dyDescent="0.2">
      <c r="N431" s="32">
        <v>38411</v>
      </c>
      <c r="O431" s="32">
        <v>38412</v>
      </c>
      <c r="P431" s="32">
        <v>38412</v>
      </c>
      <c r="Q431" s="37">
        <v>38412</v>
      </c>
      <c r="R431" s="33">
        <v>6.7</v>
      </c>
      <c r="S431" s="33">
        <v>6.5449999999999999</v>
      </c>
      <c r="T431" s="30">
        <v>6.6322000000000001</v>
      </c>
      <c r="U431" s="31">
        <v>501800</v>
      </c>
      <c r="V431" s="30">
        <v>73</v>
      </c>
      <c r="W431" s="30">
        <v>33</v>
      </c>
    </row>
    <row r="432" spans="14:23" outlineLevel="2" x14ac:dyDescent="0.2">
      <c r="N432" s="29">
        <v>38412</v>
      </c>
      <c r="O432" s="29">
        <v>38413</v>
      </c>
      <c r="P432" s="29">
        <v>38413</v>
      </c>
      <c r="Q432" s="37">
        <v>38412</v>
      </c>
      <c r="R432" s="30">
        <v>6.6749999999999998</v>
      </c>
      <c r="S432" s="30">
        <v>6.54</v>
      </c>
      <c r="T432" s="33">
        <v>6.6143999999999998</v>
      </c>
      <c r="U432" s="34">
        <v>462300</v>
      </c>
      <c r="V432" s="33">
        <v>69</v>
      </c>
      <c r="W432" s="33">
        <v>31</v>
      </c>
    </row>
    <row r="433" spans="14:23" outlineLevel="2" x14ac:dyDescent="0.2">
      <c r="N433" s="32">
        <v>38413</v>
      </c>
      <c r="O433" s="32">
        <v>38414</v>
      </c>
      <c r="P433" s="32">
        <v>38414</v>
      </c>
      <c r="Q433" s="37">
        <v>38412</v>
      </c>
      <c r="R433" s="33">
        <v>6.6749999999999998</v>
      </c>
      <c r="S433" s="33">
        <v>6.5449999999999999</v>
      </c>
      <c r="T433" s="30">
        <v>6.7159000000000004</v>
      </c>
      <c r="U433" s="31">
        <v>405500</v>
      </c>
      <c r="V433" s="30">
        <v>59</v>
      </c>
      <c r="W433" s="30">
        <v>22</v>
      </c>
    </row>
    <row r="434" spans="14:23" outlineLevel="2" x14ac:dyDescent="0.2">
      <c r="N434" s="29">
        <v>38414</v>
      </c>
      <c r="O434" s="29">
        <v>38415</v>
      </c>
      <c r="P434" s="29">
        <v>38415</v>
      </c>
      <c r="Q434" s="37">
        <v>38412</v>
      </c>
      <c r="R434" s="30">
        <v>6.7949999999999999</v>
      </c>
      <c r="S434" s="30">
        <v>6.6</v>
      </c>
      <c r="T434" s="33">
        <v>6.5115999999999996</v>
      </c>
      <c r="U434" s="34">
        <v>498800</v>
      </c>
      <c r="V434" s="33">
        <v>69</v>
      </c>
      <c r="W434" s="33">
        <v>29</v>
      </c>
    </row>
    <row r="435" spans="14:23" outlineLevel="2" x14ac:dyDescent="0.2">
      <c r="N435" s="32">
        <v>38415</v>
      </c>
      <c r="O435" s="32">
        <v>38416</v>
      </c>
      <c r="P435" s="32">
        <v>38418</v>
      </c>
      <c r="Q435" s="37">
        <v>38412</v>
      </c>
      <c r="R435" s="33">
        <v>6.73</v>
      </c>
      <c r="S435" s="33">
        <v>6.45</v>
      </c>
      <c r="T435" s="30">
        <v>6.6590999999999996</v>
      </c>
      <c r="U435" s="31">
        <v>343300</v>
      </c>
      <c r="V435" s="30">
        <v>50</v>
      </c>
      <c r="W435" s="30">
        <v>22</v>
      </c>
    </row>
    <row r="436" spans="14:23" outlineLevel="2" x14ac:dyDescent="0.2">
      <c r="N436" s="29">
        <v>38418</v>
      </c>
      <c r="O436" s="29">
        <v>38419</v>
      </c>
      <c r="P436" s="29">
        <v>38419</v>
      </c>
      <c r="Q436" s="37">
        <v>38412</v>
      </c>
      <c r="R436" s="30">
        <v>6.7</v>
      </c>
      <c r="S436" s="30">
        <v>6.6</v>
      </c>
      <c r="T436" s="33">
        <v>6.8148</v>
      </c>
      <c r="U436" s="34">
        <v>489300</v>
      </c>
      <c r="V436" s="33">
        <v>72</v>
      </c>
      <c r="W436" s="33">
        <v>31</v>
      </c>
    </row>
    <row r="437" spans="14:23" outlineLevel="2" x14ac:dyDescent="0.2">
      <c r="N437" s="32">
        <v>38419</v>
      </c>
      <c r="O437" s="32">
        <v>38420</v>
      </c>
      <c r="P437" s="32">
        <v>38420</v>
      </c>
      <c r="Q437" s="37">
        <v>38412</v>
      </c>
      <c r="R437" s="33">
        <v>6.99</v>
      </c>
      <c r="S437" s="33">
        <v>6.6849999999999996</v>
      </c>
      <c r="T437" s="30">
        <v>6.9859999999999998</v>
      </c>
      <c r="U437" s="31">
        <v>474000</v>
      </c>
      <c r="V437" s="30">
        <v>68</v>
      </c>
      <c r="W437" s="30">
        <v>28</v>
      </c>
    </row>
    <row r="438" spans="14:23" outlineLevel="2" x14ac:dyDescent="0.2">
      <c r="N438" s="29">
        <v>38420</v>
      </c>
      <c r="O438" s="29">
        <v>38421</v>
      </c>
      <c r="P438" s="29">
        <v>38421</v>
      </c>
      <c r="Q438" s="37">
        <v>38412</v>
      </c>
      <c r="R438" s="30">
        <v>7.06</v>
      </c>
      <c r="S438" s="30">
        <v>6.91</v>
      </c>
      <c r="T438" s="33">
        <v>6.91</v>
      </c>
      <c r="U438" s="34">
        <v>369300</v>
      </c>
      <c r="V438" s="33">
        <v>54</v>
      </c>
      <c r="W438" s="33">
        <v>27</v>
      </c>
    </row>
    <row r="439" spans="14:23" outlineLevel="2" x14ac:dyDescent="0.2">
      <c r="N439" s="32">
        <v>38421</v>
      </c>
      <c r="O439" s="32">
        <v>38422</v>
      </c>
      <c r="P439" s="32">
        <v>38422</v>
      </c>
      <c r="Q439" s="37">
        <v>38412</v>
      </c>
      <c r="R439" s="33">
        <v>6.99</v>
      </c>
      <c r="S439" s="33">
        <v>6.87</v>
      </c>
      <c r="T439" s="30">
        <v>6.7321</v>
      </c>
      <c r="U439" s="31">
        <v>263700</v>
      </c>
      <c r="V439" s="30">
        <v>45</v>
      </c>
      <c r="W439" s="30">
        <v>26</v>
      </c>
    </row>
    <row r="440" spans="14:23" outlineLevel="2" x14ac:dyDescent="0.2">
      <c r="N440" s="29">
        <v>38422</v>
      </c>
      <c r="O440" s="29">
        <v>38423</v>
      </c>
      <c r="P440" s="29">
        <v>38425</v>
      </c>
      <c r="Q440" s="37">
        <v>38412</v>
      </c>
      <c r="R440" s="30">
        <v>6.8</v>
      </c>
      <c r="S440" s="30">
        <v>6.68</v>
      </c>
      <c r="T440" s="33">
        <v>6.8586999999999998</v>
      </c>
      <c r="U440" s="34">
        <v>493900</v>
      </c>
      <c r="V440" s="33">
        <v>68</v>
      </c>
      <c r="W440" s="33">
        <v>28</v>
      </c>
    </row>
    <row r="441" spans="14:23" outlineLevel="1" x14ac:dyDescent="0.2">
      <c r="N441" s="32">
        <v>38425</v>
      </c>
      <c r="O441" s="32">
        <v>38426</v>
      </c>
      <c r="P441" s="32">
        <v>38426</v>
      </c>
      <c r="Q441" s="37">
        <v>38412</v>
      </c>
      <c r="R441" s="33">
        <v>6.99</v>
      </c>
      <c r="S441" s="33">
        <v>6.8</v>
      </c>
      <c r="T441" s="30">
        <v>7.1553000000000004</v>
      </c>
      <c r="U441" s="31">
        <v>415100</v>
      </c>
      <c r="V441" s="30">
        <v>57</v>
      </c>
      <c r="W441" s="30">
        <v>28</v>
      </c>
    </row>
    <row r="442" spans="14:23" outlineLevel="2" x14ac:dyDescent="0.2">
      <c r="N442" s="29">
        <v>38426</v>
      </c>
      <c r="O442" s="29">
        <v>38427</v>
      </c>
      <c r="P442" s="29">
        <v>38427</v>
      </c>
      <c r="Q442" s="37">
        <v>38412</v>
      </c>
      <c r="R442" s="30">
        <v>7.2</v>
      </c>
      <c r="S442" s="30">
        <v>7.0750000000000002</v>
      </c>
      <c r="T442" s="33">
        <v>7.0793999999999997</v>
      </c>
      <c r="U442" s="34">
        <v>477700</v>
      </c>
      <c r="V442" s="33">
        <v>68</v>
      </c>
      <c r="W442" s="33">
        <v>28</v>
      </c>
    </row>
    <row r="443" spans="14:23" outlineLevel="2" x14ac:dyDescent="0.2">
      <c r="N443" s="32">
        <v>38427</v>
      </c>
      <c r="O443" s="32">
        <v>38428</v>
      </c>
      <c r="P443" s="32">
        <v>38428</v>
      </c>
      <c r="Q443" s="37">
        <v>38412</v>
      </c>
      <c r="R443" s="33">
        <v>7.12</v>
      </c>
      <c r="S443" s="33">
        <v>7.06</v>
      </c>
      <c r="T443" s="30">
        <v>7.2504</v>
      </c>
      <c r="U443" s="31">
        <v>617400</v>
      </c>
      <c r="V443" s="30">
        <v>76</v>
      </c>
      <c r="W443" s="30">
        <v>25</v>
      </c>
    </row>
    <row r="444" spans="14:23" outlineLevel="2" x14ac:dyDescent="0.2">
      <c r="N444" s="29">
        <v>38428</v>
      </c>
      <c r="O444" s="29">
        <v>38429</v>
      </c>
      <c r="P444" s="29">
        <v>38429</v>
      </c>
      <c r="Q444" s="37">
        <v>38412</v>
      </c>
      <c r="R444" s="30">
        <v>7.3449999999999998</v>
      </c>
      <c r="S444" s="30">
        <v>7.0250000000000004</v>
      </c>
      <c r="T444" s="33">
        <v>7.1174999999999997</v>
      </c>
      <c r="U444" s="34">
        <v>655400</v>
      </c>
      <c r="V444" s="33">
        <v>84</v>
      </c>
      <c r="W444" s="33">
        <v>26</v>
      </c>
    </row>
    <row r="445" spans="14:23" outlineLevel="2" x14ac:dyDescent="0.2">
      <c r="N445" s="32">
        <v>38429</v>
      </c>
      <c r="O445" s="32">
        <v>38430</v>
      </c>
      <c r="P445" s="32">
        <v>38432</v>
      </c>
      <c r="Q445" s="37">
        <v>38412</v>
      </c>
      <c r="R445" s="33">
        <v>7.18</v>
      </c>
      <c r="S445" s="33">
        <v>7.05</v>
      </c>
      <c r="T445" s="30">
        <v>7.1654</v>
      </c>
      <c r="U445" s="31">
        <v>355900</v>
      </c>
      <c r="V445" s="30">
        <v>55</v>
      </c>
      <c r="W445" s="30">
        <v>26</v>
      </c>
    </row>
    <row r="446" spans="14:23" outlineLevel="2" x14ac:dyDescent="0.2">
      <c r="N446" s="29">
        <v>38432</v>
      </c>
      <c r="O446" s="29">
        <v>38433</v>
      </c>
      <c r="P446" s="29">
        <v>38433</v>
      </c>
      <c r="Q446" s="37">
        <v>38412</v>
      </c>
      <c r="R446" s="30">
        <v>7.22</v>
      </c>
      <c r="S446" s="30">
        <v>7.13</v>
      </c>
      <c r="T446" s="33">
        <v>7.2455999999999996</v>
      </c>
      <c r="U446" s="34">
        <v>565100</v>
      </c>
      <c r="V446" s="33">
        <v>76</v>
      </c>
      <c r="W446" s="33">
        <v>33</v>
      </c>
    </row>
    <row r="447" spans="14:23" outlineLevel="2" x14ac:dyDescent="0.2">
      <c r="N447" s="32">
        <v>38433</v>
      </c>
      <c r="O447" s="32">
        <v>38434</v>
      </c>
      <c r="P447" s="32">
        <v>38434</v>
      </c>
      <c r="Q447" s="37">
        <v>38412</v>
      </c>
      <c r="R447" s="33">
        <v>7.3274999999999997</v>
      </c>
      <c r="S447" s="33">
        <v>7.2149999999999999</v>
      </c>
      <c r="T447" s="30">
        <v>7.1075999999999997</v>
      </c>
      <c r="U447" s="31">
        <v>416900</v>
      </c>
      <c r="V447" s="30">
        <v>58</v>
      </c>
      <c r="W447" s="30">
        <v>28</v>
      </c>
    </row>
    <row r="448" spans="14:23" outlineLevel="2" x14ac:dyDescent="0.2">
      <c r="N448" s="29">
        <v>38434</v>
      </c>
      <c r="O448" s="29">
        <v>38435</v>
      </c>
      <c r="P448" s="29">
        <v>38435</v>
      </c>
      <c r="Q448" s="37">
        <v>38412</v>
      </c>
      <c r="R448" s="30">
        <v>7.165</v>
      </c>
      <c r="S448" s="30">
        <v>7.07</v>
      </c>
      <c r="T448" s="33">
        <v>7.0754000000000001</v>
      </c>
      <c r="U448" s="34">
        <v>622700</v>
      </c>
      <c r="V448" s="33">
        <v>86</v>
      </c>
      <c r="W448" s="33">
        <v>31</v>
      </c>
    </row>
    <row r="449" spans="14:23" outlineLevel="2" x14ac:dyDescent="0.2">
      <c r="N449" s="32">
        <v>38435</v>
      </c>
      <c r="O449" s="32">
        <v>38436</v>
      </c>
      <c r="P449" s="32">
        <v>38439</v>
      </c>
      <c r="Q449" s="37">
        <v>38412</v>
      </c>
      <c r="R449" s="33">
        <v>7.125</v>
      </c>
      <c r="S449" s="33">
        <v>7</v>
      </c>
      <c r="T449" s="30">
        <v>6.9409000000000001</v>
      </c>
      <c r="U449" s="31">
        <v>449700</v>
      </c>
      <c r="V449" s="30">
        <v>68</v>
      </c>
      <c r="W449" s="30">
        <v>29</v>
      </c>
    </row>
    <row r="450" spans="14:23" outlineLevel="2" x14ac:dyDescent="0.2">
      <c r="N450" s="29">
        <v>38439</v>
      </c>
      <c r="O450" s="29">
        <v>38440</v>
      </c>
      <c r="P450" s="29">
        <v>38440</v>
      </c>
      <c r="Q450" s="37">
        <v>38412</v>
      </c>
      <c r="R450" s="30">
        <v>6.96</v>
      </c>
      <c r="S450" s="30">
        <v>6.9</v>
      </c>
      <c r="T450" s="33">
        <v>6.9332000000000003</v>
      </c>
      <c r="U450" s="34">
        <v>405600</v>
      </c>
      <c r="V450" s="33">
        <v>57</v>
      </c>
      <c r="W450" s="33">
        <v>26</v>
      </c>
    </row>
    <row r="451" spans="14:23" outlineLevel="2" x14ac:dyDescent="0.2">
      <c r="N451" s="32">
        <v>38440</v>
      </c>
      <c r="O451" s="32">
        <v>38441</v>
      </c>
      <c r="P451" s="32">
        <v>38441</v>
      </c>
      <c r="Q451" s="37">
        <v>38412</v>
      </c>
      <c r="R451" s="33">
        <v>7.08</v>
      </c>
      <c r="S451" s="33">
        <v>6.89</v>
      </c>
      <c r="T451" s="30">
        <v>7.1708999999999996</v>
      </c>
      <c r="U451" s="31">
        <v>429200</v>
      </c>
      <c r="V451" s="30">
        <v>56</v>
      </c>
      <c r="W451" s="30">
        <v>27</v>
      </c>
    </row>
    <row r="452" spans="14:23" outlineLevel="2" x14ac:dyDescent="0.2">
      <c r="N452" s="29">
        <v>38441</v>
      </c>
      <c r="O452" s="29">
        <v>38442</v>
      </c>
      <c r="P452" s="29">
        <v>38442</v>
      </c>
      <c r="Q452" s="37">
        <v>38412</v>
      </c>
      <c r="R452" s="30">
        <v>7.22</v>
      </c>
      <c r="S452" s="30">
        <v>7.12</v>
      </c>
      <c r="T452" s="30">
        <f>SUBTOTAL(1,T430:T451)</f>
        <v>6.9228499999999977</v>
      </c>
      <c r="U452" s="31"/>
      <c r="V452" s="30"/>
      <c r="W452" s="30"/>
    </row>
    <row r="453" spans="14:23" ht="18.75" outlineLevel="2" x14ac:dyDescent="0.2">
      <c r="N453" s="29"/>
      <c r="O453" s="29"/>
      <c r="P453" s="29"/>
      <c r="Q453" s="38" t="s">
        <v>64</v>
      </c>
      <c r="R453" s="30"/>
      <c r="S453" s="30"/>
      <c r="T453" s="33">
        <v>7.4661999999999997</v>
      </c>
      <c r="U453" s="34">
        <v>544800</v>
      </c>
      <c r="V453" s="33">
        <v>83</v>
      </c>
      <c r="W453" s="33">
        <v>35</v>
      </c>
    </row>
    <row r="454" spans="14:23" outlineLevel="2" x14ac:dyDescent="0.2">
      <c r="N454" s="32">
        <v>38442</v>
      </c>
      <c r="O454" s="32">
        <v>38443</v>
      </c>
      <c r="P454" s="32">
        <v>38443</v>
      </c>
      <c r="Q454" s="37">
        <v>38443</v>
      </c>
      <c r="R454" s="33">
        <v>7.66</v>
      </c>
      <c r="S454" s="33">
        <v>7.35</v>
      </c>
      <c r="T454" s="30">
        <v>7.5693999999999999</v>
      </c>
      <c r="U454" s="31">
        <v>682800</v>
      </c>
      <c r="V454" s="30">
        <v>89</v>
      </c>
      <c r="W454" s="30">
        <v>36</v>
      </c>
    </row>
    <row r="455" spans="14:23" outlineLevel="2" x14ac:dyDescent="0.2">
      <c r="N455" s="29">
        <v>38443</v>
      </c>
      <c r="O455" s="29">
        <v>38444</v>
      </c>
      <c r="P455" s="29">
        <v>38446</v>
      </c>
      <c r="Q455" s="37">
        <v>38443</v>
      </c>
      <c r="R455" s="30">
        <v>7.68</v>
      </c>
      <c r="S455" s="30">
        <v>7.51</v>
      </c>
      <c r="T455" s="33">
        <v>7.8003999999999998</v>
      </c>
      <c r="U455" s="34">
        <v>715000</v>
      </c>
      <c r="V455" s="33">
        <v>83</v>
      </c>
      <c r="W455" s="33">
        <v>32</v>
      </c>
    </row>
    <row r="456" spans="14:23" outlineLevel="2" x14ac:dyDescent="0.2">
      <c r="N456" s="32">
        <v>38446</v>
      </c>
      <c r="O456" s="32">
        <v>38447</v>
      </c>
      <c r="P456" s="32">
        <v>38447</v>
      </c>
      <c r="Q456" s="37">
        <v>38443</v>
      </c>
      <c r="R456" s="33">
        <v>7.88</v>
      </c>
      <c r="S456" s="33">
        <v>7.64</v>
      </c>
      <c r="T456" s="30">
        <v>7.4429999999999996</v>
      </c>
      <c r="U456" s="31">
        <v>675000</v>
      </c>
      <c r="V456" s="30">
        <v>98</v>
      </c>
      <c r="W456" s="30">
        <v>33</v>
      </c>
    </row>
    <row r="457" spans="14:23" outlineLevel="2" x14ac:dyDescent="0.2">
      <c r="N457" s="29">
        <v>38447</v>
      </c>
      <c r="O457" s="29">
        <v>38448</v>
      </c>
      <c r="P457" s="29">
        <v>38448</v>
      </c>
      <c r="Q457" s="37">
        <v>38443</v>
      </c>
      <c r="R457" s="30">
        <v>7.51</v>
      </c>
      <c r="S457" s="30">
        <v>7.36</v>
      </c>
      <c r="T457" s="33">
        <v>7.4626999999999999</v>
      </c>
      <c r="U457" s="34">
        <v>512000</v>
      </c>
      <c r="V457" s="33">
        <v>70</v>
      </c>
      <c r="W457" s="33">
        <v>34</v>
      </c>
    </row>
    <row r="458" spans="14:23" outlineLevel="2" x14ac:dyDescent="0.2">
      <c r="N458" s="32">
        <v>38448</v>
      </c>
      <c r="O458" s="32">
        <v>38449</v>
      </c>
      <c r="P458" s="32">
        <v>38449</v>
      </c>
      <c r="Q458" s="37">
        <v>38443</v>
      </c>
      <c r="R458" s="33">
        <v>7.57</v>
      </c>
      <c r="S458" s="33">
        <v>7.41</v>
      </c>
      <c r="T458" s="30">
        <v>7.5023</v>
      </c>
      <c r="U458" s="31">
        <v>561100</v>
      </c>
      <c r="V458" s="30">
        <v>82</v>
      </c>
      <c r="W458" s="30">
        <v>35</v>
      </c>
    </row>
    <row r="459" spans="14:23" outlineLevel="2" x14ac:dyDescent="0.2">
      <c r="N459" s="29">
        <v>38449</v>
      </c>
      <c r="O459" s="29">
        <v>38450</v>
      </c>
      <c r="P459" s="29">
        <v>38450</v>
      </c>
      <c r="Q459" s="37">
        <v>38443</v>
      </c>
      <c r="R459" s="30">
        <v>7.5650000000000004</v>
      </c>
      <c r="S459" s="30">
        <v>7.38</v>
      </c>
      <c r="T459" s="33">
        <v>7.2628000000000004</v>
      </c>
      <c r="U459" s="34">
        <v>606900</v>
      </c>
      <c r="V459" s="33">
        <v>77</v>
      </c>
      <c r="W459" s="33">
        <v>29</v>
      </c>
    </row>
    <row r="460" spans="14:23" outlineLevel="2" x14ac:dyDescent="0.2">
      <c r="N460" s="32">
        <v>38450</v>
      </c>
      <c r="O460" s="32">
        <v>38451</v>
      </c>
      <c r="P460" s="32">
        <v>38453</v>
      </c>
      <c r="Q460" s="37">
        <v>38443</v>
      </c>
      <c r="R460" s="33">
        <v>7.31</v>
      </c>
      <c r="S460" s="33">
        <v>7.2</v>
      </c>
      <c r="T460" s="30">
        <v>7.1651999999999996</v>
      </c>
      <c r="U460" s="31">
        <v>371300</v>
      </c>
      <c r="V460" s="30">
        <v>58</v>
      </c>
      <c r="W460" s="30">
        <v>33</v>
      </c>
    </row>
    <row r="461" spans="14:23" outlineLevel="2" x14ac:dyDescent="0.2">
      <c r="N461" s="29">
        <v>38453</v>
      </c>
      <c r="O461" s="29">
        <v>38454</v>
      </c>
      <c r="P461" s="29">
        <v>38454</v>
      </c>
      <c r="Q461" s="37">
        <v>38443</v>
      </c>
      <c r="R461" s="30">
        <v>7.28</v>
      </c>
      <c r="S461" s="30">
        <v>7.085</v>
      </c>
      <c r="T461" s="33">
        <v>7.3409000000000004</v>
      </c>
      <c r="U461" s="34">
        <v>377900</v>
      </c>
      <c r="V461" s="33">
        <v>63</v>
      </c>
      <c r="W461" s="33">
        <v>32</v>
      </c>
    </row>
    <row r="462" spans="14:23" outlineLevel="2" x14ac:dyDescent="0.2">
      <c r="N462" s="32">
        <v>38454</v>
      </c>
      <c r="O462" s="32">
        <v>38455</v>
      </c>
      <c r="P462" s="32">
        <v>38455</v>
      </c>
      <c r="Q462" s="37">
        <v>38443</v>
      </c>
      <c r="R462" s="33">
        <v>7.375</v>
      </c>
      <c r="S462" s="33">
        <v>7.25</v>
      </c>
      <c r="T462" s="30">
        <v>7.0708000000000002</v>
      </c>
      <c r="U462" s="31">
        <v>413200</v>
      </c>
      <c r="V462" s="30">
        <v>65</v>
      </c>
      <c r="W462" s="30">
        <v>34</v>
      </c>
    </row>
    <row r="463" spans="14:23" outlineLevel="1" x14ac:dyDescent="0.2">
      <c r="N463" s="29">
        <v>38455</v>
      </c>
      <c r="O463" s="29">
        <v>38456</v>
      </c>
      <c r="P463" s="29">
        <v>38456</v>
      </c>
      <c r="Q463" s="37">
        <v>38443</v>
      </c>
      <c r="R463" s="30">
        <v>7.1</v>
      </c>
      <c r="S463" s="30">
        <v>7.04</v>
      </c>
      <c r="T463" s="33">
        <v>7.0223000000000004</v>
      </c>
      <c r="U463" s="34">
        <v>430500</v>
      </c>
      <c r="V463" s="33">
        <v>63</v>
      </c>
      <c r="W463" s="33">
        <v>31</v>
      </c>
    </row>
    <row r="464" spans="14:23" outlineLevel="2" x14ac:dyDescent="0.2">
      <c r="N464" s="32">
        <v>38456</v>
      </c>
      <c r="O464" s="32">
        <v>38457</v>
      </c>
      <c r="P464" s="32">
        <v>38457</v>
      </c>
      <c r="Q464" s="37">
        <v>38443</v>
      </c>
      <c r="R464" s="33">
        <v>7.08</v>
      </c>
      <c r="S464" s="33">
        <v>6.94</v>
      </c>
      <c r="T464" s="30">
        <v>6.9538000000000002</v>
      </c>
      <c r="U464" s="31">
        <v>391200</v>
      </c>
      <c r="V464" s="30">
        <v>59</v>
      </c>
      <c r="W464" s="30">
        <v>32</v>
      </c>
    </row>
    <row r="465" spans="14:23" outlineLevel="2" x14ac:dyDescent="0.2">
      <c r="N465" s="29">
        <v>38457</v>
      </c>
      <c r="O465" s="29">
        <v>38458</v>
      </c>
      <c r="P465" s="29">
        <v>38460</v>
      </c>
      <c r="Q465" s="37">
        <v>38443</v>
      </c>
      <c r="R465" s="30">
        <v>7.01</v>
      </c>
      <c r="S465" s="30">
        <v>6.91</v>
      </c>
      <c r="T465" s="33">
        <v>6.9511000000000003</v>
      </c>
      <c r="U465" s="34">
        <v>544100</v>
      </c>
      <c r="V465" s="33">
        <v>70</v>
      </c>
      <c r="W465" s="33">
        <v>31</v>
      </c>
    </row>
    <row r="466" spans="14:23" outlineLevel="2" x14ac:dyDescent="0.2">
      <c r="N466" s="32">
        <v>38460</v>
      </c>
      <c r="O466" s="32">
        <v>38461</v>
      </c>
      <c r="P466" s="32">
        <v>38461</v>
      </c>
      <c r="Q466" s="37">
        <v>38443</v>
      </c>
      <c r="R466" s="33">
        <v>7.0350000000000001</v>
      </c>
      <c r="S466" s="33">
        <v>6.91</v>
      </c>
      <c r="T466" s="30">
        <v>7.0044000000000004</v>
      </c>
      <c r="U466" s="31">
        <v>371300</v>
      </c>
      <c r="V466" s="30">
        <v>55</v>
      </c>
      <c r="W466" s="30">
        <v>29</v>
      </c>
    </row>
    <row r="467" spans="14:23" outlineLevel="2" x14ac:dyDescent="0.2">
      <c r="N467" s="29">
        <v>38461</v>
      </c>
      <c r="O467" s="29">
        <v>38462</v>
      </c>
      <c r="P467" s="29">
        <v>38462</v>
      </c>
      <c r="Q467" s="37">
        <v>38443</v>
      </c>
      <c r="R467" s="30">
        <v>7.04</v>
      </c>
      <c r="S467" s="30">
        <v>6.94</v>
      </c>
      <c r="T467" s="33">
        <v>7.0972</v>
      </c>
      <c r="U467" s="34">
        <v>336200</v>
      </c>
      <c r="V467" s="33">
        <v>50</v>
      </c>
      <c r="W467" s="33">
        <v>29</v>
      </c>
    </row>
    <row r="468" spans="14:23" outlineLevel="2" x14ac:dyDescent="0.2">
      <c r="N468" s="32">
        <v>38462</v>
      </c>
      <c r="O468" s="32">
        <v>38463</v>
      </c>
      <c r="P468" s="32">
        <v>38463</v>
      </c>
      <c r="Q468" s="37">
        <v>38443</v>
      </c>
      <c r="R468" s="33">
        <v>7.13</v>
      </c>
      <c r="S468" s="33">
        <v>7.05</v>
      </c>
      <c r="T468" s="30">
        <v>6.9298000000000002</v>
      </c>
      <c r="U468" s="31">
        <v>415000</v>
      </c>
      <c r="V468" s="30">
        <v>55</v>
      </c>
      <c r="W468" s="30">
        <v>31</v>
      </c>
    </row>
    <row r="469" spans="14:23" outlineLevel="2" x14ac:dyDescent="0.2">
      <c r="N469" s="29">
        <v>38463</v>
      </c>
      <c r="O469" s="29">
        <v>38464</v>
      </c>
      <c r="P469" s="29">
        <v>38464</v>
      </c>
      <c r="Q469" s="37">
        <v>38443</v>
      </c>
      <c r="R469" s="30">
        <v>6.97</v>
      </c>
      <c r="S469" s="30">
        <v>6.88</v>
      </c>
      <c r="T469" s="33">
        <v>7.0555000000000003</v>
      </c>
      <c r="U469" s="34">
        <v>459800</v>
      </c>
      <c r="V469" s="33">
        <v>58</v>
      </c>
      <c r="W469" s="33">
        <v>28</v>
      </c>
    </row>
    <row r="470" spans="14:23" outlineLevel="2" x14ac:dyDescent="0.2">
      <c r="N470" s="32">
        <v>38464</v>
      </c>
      <c r="O470" s="32">
        <v>38465</v>
      </c>
      <c r="P470" s="32">
        <v>38467</v>
      </c>
      <c r="Q470" s="37">
        <v>38443</v>
      </c>
      <c r="R470" s="33">
        <v>7.17</v>
      </c>
      <c r="S470" s="33">
        <v>7.03</v>
      </c>
      <c r="T470" s="30">
        <v>7.2670000000000003</v>
      </c>
      <c r="U470" s="31">
        <v>392200</v>
      </c>
      <c r="V470" s="30">
        <v>57</v>
      </c>
      <c r="W470" s="30">
        <v>34</v>
      </c>
    </row>
    <row r="471" spans="14:23" outlineLevel="2" x14ac:dyDescent="0.2">
      <c r="N471" s="29">
        <v>38467</v>
      </c>
      <c r="O471" s="29">
        <v>38468</v>
      </c>
      <c r="P471" s="29">
        <v>38468</v>
      </c>
      <c r="Q471" s="37">
        <v>38443</v>
      </c>
      <c r="R471" s="30">
        <v>7.29</v>
      </c>
      <c r="S471" s="30">
        <v>7.24</v>
      </c>
      <c r="T471" s="33">
        <v>7.0808</v>
      </c>
      <c r="U471" s="34">
        <v>435900</v>
      </c>
      <c r="V471" s="33">
        <v>66</v>
      </c>
      <c r="W471" s="33">
        <v>34</v>
      </c>
    </row>
    <row r="472" spans="14:23" outlineLevel="2" x14ac:dyDescent="0.2">
      <c r="N472" s="32">
        <v>38468</v>
      </c>
      <c r="O472" s="32">
        <v>38469</v>
      </c>
      <c r="P472" s="32">
        <v>38469</v>
      </c>
      <c r="Q472" s="37">
        <v>38443</v>
      </c>
      <c r="R472" s="33">
        <v>7.12</v>
      </c>
      <c r="S472" s="33">
        <v>7.0449999999999999</v>
      </c>
      <c r="T472" s="30">
        <v>7.1040999999999999</v>
      </c>
      <c r="U472" s="31">
        <v>354400</v>
      </c>
      <c r="V472" s="30">
        <v>52</v>
      </c>
      <c r="W472" s="30">
        <v>29</v>
      </c>
    </row>
    <row r="473" spans="14:23" outlineLevel="2" x14ac:dyDescent="0.2">
      <c r="N473" s="29">
        <v>38469</v>
      </c>
      <c r="O473" s="29">
        <v>38470</v>
      </c>
      <c r="P473" s="29">
        <v>38470</v>
      </c>
      <c r="Q473" s="37">
        <v>38443</v>
      </c>
      <c r="R473" s="30">
        <v>7.1449999999999996</v>
      </c>
      <c r="S473" s="30">
        <v>6.9450000000000003</v>
      </c>
      <c r="T473" s="33">
        <v>6.6596000000000002</v>
      </c>
      <c r="U473" s="34">
        <v>318700</v>
      </c>
      <c r="V473" s="33">
        <v>56</v>
      </c>
      <c r="W473" s="33">
        <v>29</v>
      </c>
    </row>
    <row r="474" spans="14:23" outlineLevel="2" x14ac:dyDescent="0.2">
      <c r="N474" s="32">
        <v>38470</v>
      </c>
      <c r="O474" s="32">
        <v>38471</v>
      </c>
      <c r="P474" s="32">
        <v>38472</v>
      </c>
      <c r="Q474" s="37">
        <v>38443</v>
      </c>
      <c r="R474" s="33">
        <v>6.7</v>
      </c>
      <c r="S474" s="33">
        <v>6.61</v>
      </c>
      <c r="T474" s="33">
        <f>SUBTOTAL(1,T453:T473)</f>
        <v>7.2004428571428578</v>
      </c>
      <c r="U474" s="34"/>
      <c r="V474" s="33"/>
      <c r="W474" s="33"/>
    </row>
    <row r="475" spans="14:23" ht="18.75" outlineLevel="2" x14ac:dyDescent="0.2">
      <c r="N475" s="32"/>
      <c r="O475" s="32"/>
      <c r="P475" s="32"/>
      <c r="Q475" s="38" t="s">
        <v>65</v>
      </c>
      <c r="R475" s="33"/>
      <c r="S475" s="33"/>
      <c r="T475" s="30">
        <v>6.6380999999999997</v>
      </c>
      <c r="U475" s="31">
        <v>564400</v>
      </c>
      <c r="V475" s="30">
        <v>83</v>
      </c>
      <c r="W475" s="30">
        <v>35</v>
      </c>
    </row>
    <row r="476" spans="14:23" outlineLevel="2" x14ac:dyDescent="0.2">
      <c r="N476" s="29">
        <v>38471</v>
      </c>
      <c r="O476" s="29">
        <v>38473</v>
      </c>
      <c r="P476" s="29">
        <v>38474</v>
      </c>
      <c r="Q476" s="37">
        <v>38473</v>
      </c>
      <c r="R476" s="30">
        <v>6.71</v>
      </c>
      <c r="S476" s="30">
        <v>6.58</v>
      </c>
      <c r="T476" s="33">
        <v>6.4977999999999998</v>
      </c>
      <c r="U476" s="34">
        <v>364100</v>
      </c>
      <c r="V476" s="33">
        <v>56</v>
      </c>
      <c r="W476" s="33">
        <v>32</v>
      </c>
    </row>
    <row r="477" spans="14:23" outlineLevel="2" x14ac:dyDescent="0.2">
      <c r="N477" s="32">
        <v>38474</v>
      </c>
      <c r="O477" s="32">
        <v>38475</v>
      </c>
      <c r="P477" s="32">
        <v>38475</v>
      </c>
      <c r="Q477" s="37">
        <v>38473</v>
      </c>
      <c r="R477" s="33">
        <v>6.58</v>
      </c>
      <c r="S477" s="33">
        <v>6.45</v>
      </c>
      <c r="T477" s="30">
        <v>6.6138000000000003</v>
      </c>
      <c r="U477" s="31">
        <v>399700</v>
      </c>
      <c r="V477" s="30">
        <v>60</v>
      </c>
      <c r="W477" s="30">
        <v>31</v>
      </c>
    </row>
    <row r="478" spans="14:23" outlineLevel="2" x14ac:dyDescent="0.2">
      <c r="N478" s="29">
        <v>38475</v>
      </c>
      <c r="O478" s="29">
        <v>38476</v>
      </c>
      <c r="P478" s="29">
        <v>38476</v>
      </c>
      <c r="Q478" s="37">
        <v>38473</v>
      </c>
      <c r="R478" s="30">
        <v>6.68</v>
      </c>
      <c r="S478" s="30">
        <v>6.59</v>
      </c>
      <c r="T478" s="33">
        <v>6.4855999999999998</v>
      </c>
      <c r="U478" s="34">
        <v>494600</v>
      </c>
      <c r="V478" s="33">
        <v>74</v>
      </c>
      <c r="W478" s="33">
        <v>33</v>
      </c>
    </row>
    <row r="479" spans="14:23" outlineLevel="2" x14ac:dyDescent="0.2">
      <c r="N479" s="32">
        <v>38476</v>
      </c>
      <c r="O479" s="32">
        <v>38477</v>
      </c>
      <c r="P479" s="32">
        <v>38477</v>
      </c>
      <c r="Q479" s="37">
        <v>38473</v>
      </c>
      <c r="R479" s="33">
        <v>6.55</v>
      </c>
      <c r="S479" s="33">
        <v>6.44</v>
      </c>
      <c r="T479" s="30">
        <v>6.6512000000000002</v>
      </c>
      <c r="U479" s="31">
        <v>427600</v>
      </c>
      <c r="V479" s="30">
        <v>60</v>
      </c>
      <c r="W479" s="30">
        <v>30</v>
      </c>
    </row>
    <row r="480" spans="14:23" outlineLevel="2" x14ac:dyDescent="0.2">
      <c r="N480" s="29">
        <v>38477</v>
      </c>
      <c r="O480" s="29">
        <v>38478</v>
      </c>
      <c r="P480" s="29">
        <v>38478</v>
      </c>
      <c r="Q480" s="37">
        <v>38473</v>
      </c>
      <c r="R480" s="30">
        <v>6.7</v>
      </c>
      <c r="S480" s="30">
        <v>6.58</v>
      </c>
      <c r="T480" s="33">
        <v>6.665</v>
      </c>
      <c r="U480" s="34">
        <v>370100</v>
      </c>
      <c r="V480" s="33">
        <v>52</v>
      </c>
      <c r="W480" s="33">
        <v>32</v>
      </c>
    </row>
    <row r="481" spans="14:23" outlineLevel="2" x14ac:dyDescent="0.2">
      <c r="N481" s="32">
        <v>38478</v>
      </c>
      <c r="O481" s="32">
        <v>38479</v>
      </c>
      <c r="P481" s="32">
        <v>38481</v>
      </c>
      <c r="Q481" s="37">
        <v>38473</v>
      </c>
      <c r="R481" s="33">
        <v>6.7</v>
      </c>
      <c r="S481" s="33">
        <v>6.62</v>
      </c>
      <c r="T481" s="30">
        <v>6.5580999999999996</v>
      </c>
      <c r="U481" s="31">
        <v>459000</v>
      </c>
      <c r="V481" s="30">
        <v>66</v>
      </c>
      <c r="W481" s="30">
        <v>35</v>
      </c>
    </row>
    <row r="482" spans="14:23" outlineLevel="2" x14ac:dyDescent="0.2">
      <c r="N482" s="29">
        <v>38481</v>
      </c>
      <c r="O482" s="29">
        <v>38482</v>
      </c>
      <c r="P482" s="29">
        <v>38482</v>
      </c>
      <c r="Q482" s="37">
        <v>38473</v>
      </c>
      <c r="R482" s="30">
        <v>6.59</v>
      </c>
      <c r="S482" s="30">
        <v>6.53</v>
      </c>
      <c r="T482" s="33">
        <v>6.6741000000000001</v>
      </c>
      <c r="U482" s="34">
        <v>607100</v>
      </c>
      <c r="V482" s="33">
        <v>86</v>
      </c>
      <c r="W482" s="33">
        <v>34</v>
      </c>
    </row>
    <row r="483" spans="14:23" outlineLevel="2" x14ac:dyDescent="0.2">
      <c r="N483" s="32">
        <v>38482</v>
      </c>
      <c r="O483" s="32">
        <v>38483</v>
      </c>
      <c r="P483" s="32">
        <v>38483</v>
      </c>
      <c r="Q483" s="37">
        <v>38473</v>
      </c>
      <c r="R483" s="33">
        <v>6.7424999999999997</v>
      </c>
      <c r="S483" s="33">
        <v>6.63</v>
      </c>
      <c r="T483" s="30">
        <v>6.6326000000000001</v>
      </c>
      <c r="U483" s="31">
        <v>582100</v>
      </c>
      <c r="V483" s="30">
        <v>72</v>
      </c>
      <c r="W483" s="30">
        <v>31</v>
      </c>
    </row>
    <row r="484" spans="14:23" outlineLevel="2" x14ac:dyDescent="0.2">
      <c r="N484" s="29">
        <v>38483</v>
      </c>
      <c r="O484" s="29">
        <v>38484</v>
      </c>
      <c r="P484" s="29">
        <v>38484</v>
      </c>
      <c r="Q484" s="37">
        <v>38473</v>
      </c>
      <c r="R484" s="30">
        <v>6.7</v>
      </c>
      <c r="S484" s="30">
        <v>6.585</v>
      </c>
      <c r="T484" s="33">
        <v>6.6249000000000002</v>
      </c>
      <c r="U484" s="34">
        <v>563900</v>
      </c>
      <c r="V484" s="33">
        <v>74</v>
      </c>
      <c r="W484" s="33">
        <v>35</v>
      </c>
    </row>
    <row r="485" spans="14:23" outlineLevel="2" x14ac:dyDescent="0.2">
      <c r="N485" s="32">
        <v>38484</v>
      </c>
      <c r="O485" s="32">
        <v>38485</v>
      </c>
      <c r="P485" s="32">
        <v>38485</v>
      </c>
      <c r="Q485" s="37">
        <v>38473</v>
      </c>
      <c r="R485" s="33">
        <v>6.6449999999999996</v>
      </c>
      <c r="S485" s="33">
        <v>6.54</v>
      </c>
      <c r="T485" s="30">
        <v>6.4683000000000002</v>
      </c>
      <c r="U485" s="31">
        <v>304400</v>
      </c>
      <c r="V485" s="30">
        <v>40</v>
      </c>
      <c r="W485" s="30">
        <v>25</v>
      </c>
    </row>
    <row r="486" spans="14:23" outlineLevel="1" x14ac:dyDescent="0.2">
      <c r="N486" s="29">
        <v>38485</v>
      </c>
      <c r="O486" s="29">
        <v>38486</v>
      </c>
      <c r="P486" s="29">
        <v>38488</v>
      </c>
      <c r="Q486" s="37">
        <v>38473</v>
      </c>
      <c r="R486" s="30">
        <v>6.4924999999999997</v>
      </c>
      <c r="S486" s="30">
        <v>6.4550000000000001</v>
      </c>
      <c r="T486" s="33">
        <v>6.4513999999999996</v>
      </c>
      <c r="U486" s="34">
        <v>356500</v>
      </c>
      <c r="V486" s="33">
        <v>49</v>
      </c>
      <c r="W486" s="33">
        <v>28</v>
      </c>
    </row>
    <row r="487" spans="14:23" outlineLevel="2" x14ac:dyDescent="0.2">
      <c r="N487" s="32">
        <v>38488</v>
      </c>
      <c r="O487" s="32">
        <v>38489</v>
      </c>
      <c r="P487" s="32">
        <v>38489</v>
      </c>
      <c r="Q487" s="37">
        <v>38473</v>
      </c>
      <c r="R487" s="33">
        <v>6.49</v>
      </c>
      <c r="S487" s="33">
        <v>6.3949999999999996</v>
      </c>
      <c r="T487" s="30">
        <v>6.4095000000000004</v>
      </c>
      <c r="U487" s="31">
        <v>434800</v>
      </c>
      <c r="V487" s="30">
        <v>55</v>
      </c>
      <c r="W487" s="30">
        <v>33</v>
      </c>
    </row>
    <row r="488" spans="14:23" outlineLevel="2" x14ac:dyDescent="0.2">
      <c r="N488" s="29">
        <v>38489</v>
      </c>
      <c r="O488" s="29">
        <v>38490</v>
      </c>
      <c r="P488" s="29">
        <v>38490</v>
      </c>
      <c r="Q488" s="37">
        <v>38473</v>
      </c>
      <c r="R488" s="30">
        <v>6.49</v>
      </c>
      <c r="S488" s="30">
        <v>6.3949999999999996</v>
      </c>
      <c r="T488" s="33">
        <v>6.4993999999999996</v>
      </c>
      <c r="U488" s="34">
        <v>563800</v>
      </c>
      <c r="V488" s="33">
        <v>74</v>
      </c>
      <c r="W488" s="33">
        <v>33</v>
      </c>
    </row>
    <row r="489" spans="14:23" outlineLevel="2" x14ac:dyDescent="0.2">
      <c r="N489" s="32">
        <v>38490</v>
      </c>
      <c r="O489" s="32">
        <v>38491</v>
      </c>
      <c r="P489" s="32">
        <v>38491</v>
      </c>
      <c r="Q489" s="37">
        <v>38473</v>
      </c>
      <c r="R489" s="33">
        <v>6.5449999999999999</v>
      </c>
      <c r="S489" s="33">
        <v>6.45</v>
      </c>
      <c r="T489" s="30">
        <v>6.3883000000000001</v>
      </c>
      <c r="U489" s="31">
        <v>483700</v>
      </c>
      <c r="V489" s="30">
        <v>61</v>
      </c>
      <c r="W489" s="30">
        <v>27</v>
      </c>
    </row>
    <row r="490" spans="14:23" outlineLevel="2" x14ac:dyDescent="0.2">
      <c r="N490" s="29">
        <v>38491</v>
      </c>
      <c r="O490" s="29">
        <v>38492</v>
      </c>
      <c r="P490" s="29">
        <v>38492</v>
      </c>
      <c r="Q490" s="37">
        <v>38473</v>
      </c>
      <c r="R490" s="30">
        <v>6.41</v>
      </c>
      <c r="S490" s="30">
        <v>6.37</v>
      </c>
      <c r="T490" s="33">
        <v>6.3616000000000001</v>
      </c>
      <c r="U490" s="34">
        <v>410000</v>
      </c>
      <c r="V490" s="33">
        <v>49</v>
      </c>
      <c r="W490" s="33">
        <v>26</v>
      </c>
    </row>
    <row r="491" spans="14:23" outlineLevel="2" x14ac:dyDescent="0.2">
      <c r="N491" s="32">
        <v>38492</v>
      </c>
      <c r="O491" s="32">
        <v>38493</v>
      </c>
      <c r="P491" s="32">
        <v>38495</v>
      </c>
      <c r="Q491" s="37">
        <v>38473</v>
      </c>
      <c r="R491" s="33">
        <v>6.3849999999999998</v>
      </c>
      <c r="S491" s="33">
        <v>6.3</v>
      </c>
      <c r="T491" s="30">
        <v>6.3277999999999999</v>
      </c>
      <c r="U491" s="31">
        <v>504600</v>
      </c>
      <c r="V491" s="30">
        <v>79</v>
      </c>
      <c r="W491" s="30">
        <v>31</v>
      </c>
    </row>
    <row r="492" spans="14:23" outlineLevel="2" x14ac:dyDescent="0.2">
      <c r="N492" s="29">
        <v>38495</v>
      </c>
      <c r="O492" s="29">
        <v>38496</v>
      </c>
      <c r="P492" s="29">
        <v>38496</v>
      </c>
      <c r="Q492" s="37">
        <v>38473</v>
      </c>
      <c r="R492" s="30">
        <v>6.48</v>
      </c>
      <c r="S492" s="30">
        <v>6.26</v>
      </c>
      <c r="T492" s="33">
        <v>6.4485999999999999</v>
      </c>
      <c r="U492" s="34">
        <v>550900</v>
      </c>
      <c r="V492" s="33">
        <v>64</v>
      </c>
      <c r="W492" s="33">
        <v>29</v>
      </c>
    </row>
    <row r="493" spans="14:23" outlineLevel="2" x14ac:dyDescent="0.2">
      <c r="N493" s="32">
        <v>38496</v>
      </c>
      <c r="O493" s="32">
        <v>38497</v>
      </c>
      <c r="P493" s="32">
        <v>38497</v>
      </c>
      <c r="Q493" s="37">
        <v>38473</v>
      </c>
      <c r="R493" s="33">
        <v>6.48</v>
      </c>
      <c r="S493" s="33">
        <v>6.4</v>
      </c>
      <c r="T493" s="30">
        <v>6.3308</v>
      </c>
      <c r="U493" s="31">
        <v>400700</v>
      </c>
      <c r="V493" s="30">
        <v>51</v>
      </c>
      <c r="W493" s="30">
        <v>26</v>
      </c>
    </row>
    <row r="494" spans="14:23" outlineLevel="2" x14ac:dyDescent="0.2">
      <c r="N494" s="29">
        <v>38497</v>
      </c>
      <c r="O494" s="29">
        <v>38498</v>
      </c>
      <c r="P494" s="29">
        <v>38498</v>
      </c>
      <c r="Q494" s="37">
        <v>38473</v>
      </c>
      <c r="R494" s="30">
        <v>6.4</v>
      </c>
      <c r="S494" s="30">
        <v>6.3</v>
      </c>
      <c r="T494" s="33">
        <v>6.3</v>
      </c>
      <c r="U494" s="34">
        <v>442100</v>
      </c>
      <c r="V494" s="33">
        <v>58</v>
      </c>
      <c r="W494" s="33">
        <v>25</v>
      </c>
    </row>
    <row r="495" spans="14:23" outlineLevel="2" x14ac:dyDescent="0.2">
      <c r="N495" s="32">
        <v>38498</v>
      </c>
      <c r="O495" s="32">
        <v>38499</v>
      </c>
      <c r="P495" s="32">
        <v>38499</v>
      </c>
      <c r="Q495" s="37">
        <v>38473</v>
      </c>
      <c r="R495" s="33">
        <v>6.335</v>
      </c>
      <c r="S495" s="33">
        <v>6.2649999999999997</v>
      </c>
      <c r="T495" s="30">
        <v>6.2211999999999996</v>
      </c>
      <c r="U495" s="31">
        <v>415300</v>
      </c>
      <c r="V495" s="30">
        <v>68</v>
      </c>
      <c r="W495" s="30">
        <v>30</v>
      </c>
    </row>
    <row r="496" spans="14:23" outlineLevel="2" x14ac:dyDescent="0.2">
      <c r="N496" s="29">
        <v>38499</v>
      </c>
      <c r="O496" s="29">
        <v>38500</v>
      </c>
      <c r="P496" s="29">
        <v>38503</v>
      </c>
      <c r="Q496" s="37">
        <v>38473</v>
      </c>
      <c r="R496" s="30">
        <v>6.3</v>
      </c>
      <c r="S496" s="30">
        <v>6.1749999999999998</v>
      </c>
      <c r="T496" s="30">
        <f>SUBTOTAL(1,T475:T495)</f>
        <v>6.4880047619047616</v>
      </c>
      <c r="U496" s="31"/>
      <c r="V496" s="30"/>
      <c r="W496" s="30"/>
    </row>
    <row r="497" spans="14:23" ht="18.75" outlineLevel="2" x14ac:dyDescent="0.2">
      <c r="N497" s="29"/>
      <c r="O497" s="29"/>
      <c r="P497" s="29"/>
      <c r="Q497" s="38" t="s">
        <v>66</v>
      </c>
      <c r="R497" s="30"/>
      <c r="S497" s="30"/>
      <c r="T497" s="33">
        <v>6.3055000000000003</v>
      </c>
      <c r="U497" s="34">
        <v>621800</v>
      </c>
      <c r="V497" s="33">
        <v>74</v>
      </c>
      <c r="W497" s="33">
        <v>32</v>
      </c>
    </row>
    <row r="498" spans="14:23" outlineLevel="2" x14ac:dyDescent="0.2">
      <c r="N498" s="32">
        <v>38503</v>
      </c>
      <c r="O498" s="32">
        <v>38504</v>
      </c>
      <c r="P498" s="32">
        <v>38504</v>
      </c>
      <c r="Q498" s="37">
        <v>38504</v>
      </c>
      <c r="R498" s="33">
        <v>6.36</v>
      </c>
      <c r="S498" s="33">
        <v>6.22</v>
      </c>
      <c r="T498" s="30">
        <v>6.3566000000000003</v>
      </c>
      <c r="U498" s="31">
        <v>606000</v>
      </c>
      <c r="V498" s="30">
        <v>76</v>
      </c>
      <c r="W498" s="30">
        <v>32</v>
      </c>
    </row>
    <row r="499" spans="14:23" outlineLevel="2" x14ac:dyDescent="0.2">
      <c r="N499" s="29">
        <v>38504</v>
      </c>
      <c r="O499" s="29">
        <v>38505</v>
      </c>
      <c r="P499" s="29">
        <v>38505</v>
      </c>
      <c r="Q499" s="37">
        <v>38504</v>
      </c>
      <c r="R499" s="30">
        <v>6.41</v>
      </c>
      <c r="S499" s="30">
        <v>6.3150000000000004</v>
      </c>
      <c r="T499" s="33">
        <v>6.6349</v>
      </c>
      <c r="U499" s="34">
        <v>1008000</v>
      </c>
      <c r="V499" s="33">
        <v>127</v>
      </c>
      <c r="W499" s="33">
        <v>34</v>
      </c>
    </row>
    <row r="500" spans="14:23" outlineLevel="2" x14ac:dyDescent="0.2">
      <c r="N500" s="32">
        <v>38505</v>
      </c>
      <c r="O500" s="32">
        <v>38506</v>
      </c>
      <c r="P500" s="32">
        <v>38506</v>
      </c>
      <c r="Q500" s="37">
        <v>38504</v>
      </c>
      <c r="R500" s="33">
        <v>6.71</v>
      </c>
      <c r="S500" s="33">
        <v>6.4749999999999996</v>
      </c>
      <c r="T500" s="30">
        <v>6.6486000000000001</v>
      </c>
      <c r="U500" s="31">
        <v>730000</v>
      </c>
      <c r="V500" s="30">
        <v>104</v>
      </c>
      <c r="W500" s="30">
        <v>36</v>
      </c>
    </row>
    <row r="501" spans="14:23" outlineLevel="2" x14ac:dyDescent="0.2">
      <c r="N501" s="29">
        <v>38506</v>
      </c>
      <c r="O501" s="29">
        <v>38507</v>
      </c>
      <c r="P501" s="29">
        <v>38509</v>
      </c>
      <c r="Q501" s="37">
        <v>38504</v>
      </c>
      <c r="R501" s="30">
        <v>6.8250000000000002</v>
      </c>
      <c r="S501" s="30">
        <v>6.5575000000000001</v>
      </c>
      <c r="T501" s="33">
        <v>7.0537000000000001</v>
      </c>
      <c r="U501" s="34">
        <v>906800</v>
      </c>
      <c r="V501" s="33">
        <v>126</v>
      </c>
      <c r="W501" s="33">
        <v>32</v>
      </c>
    </row>
    <row r="502" spans="14:23" outlineLevel="2" x14ac:dyDescent="0.2">
      <c r="N502" s="32">
        <v>38509</v>
      </c>
      <c r="O502" s="32">
        <v>38510</v>
      </c>
      <c r="P502" s="32">
        <v>38510</v>
      </c>
      <c r="Q502" s="37">
        <v>38504</v>
      </c>
      <c r="R502" s="33">
        <v>7.1349999999999998</v>
      </c>
      <c r="S502" s="33">
        <v>6.94</v>
      </c>
      <c r="T502" s="30">
        <v>7.1299000000000001</v>
      </c>
      <c r="U502" s="31">
        <v>632200</v>
      </c>
      <c r="V502" s="30">
        <v>88</v>
      </c>
      <c r="W502" s="30">
        <v>32</v>
      </c>
    </row>
    <row r="503" spans="14:23" outlineLevel="2" x14ac:dyDescent="0.2">
      <c r="N503" s="29">
        <v>38510</v>
      </c>
      <c r="O503" s="29">
        <v>38511</v>
      </c>
      <c r="P503" s="29">
        <v>38511</v>
      </c>
      <c r="Q503" s="37">
        <v>38504</v>
      </c>
      <c r="R503" s="30">
        <v>7.2</v>
      </c>
      <c r="S503" s="30">
        <v>7.08</v>
      </c>
      <c r="T503" s="33">
        <v>7.2232000000000003</v>
      </c>
      <c r="U503" s="34">
        <v>764400</v>
      </c>
      <c r="V503" s="33">
        <v>95</v>
      </c>
      <c r="W503" s="33">
        <v>35</v>
      </c>
    </row>
    <row r="504" spans="14:23" outlineLevel="2" x14ac:dyDescent="0.2">
      <c r="N504" s="32">
        <v>38511</v>
      </c>
      <c r="O504" s="32">
        <v>38512</v>
      </c>
      <c r="P504" s="32">
        <v>38512</v>
      </c>
      <c r="Q504" s="37">
        <v>38504</v>
      </c>
      <c r="R504" s="33">
        <v>7.4</v>
      </c>
      <c r="S504" s="33">
        <v>7.165</v>
      </c>
      <c r="T504" s="30">
        <v>7.0522999999999998</v>
      </c>
      <c r="U504" s="31">
        <v>942800</v>
      </c>
      <c r="V504" s="30">
        <v>103</v>
      </c>
      <c r="W504" s="30">
        <v>32</v>
      </c>
    </row>
    <row r="505" spans="14:23" outlineLevel="2" x14ac:dyDescent="0.2">
      <c r="N505" s="29">
        <v>38512</v>
      </c>
      <c r="O505" s="29">
        <v>38513</v>
      </c>
      <c r="P505" s="29">
        <v>38513</v>
      </c>
      <c r="Q505" s="37">
        <v>38504</v>
      </c>
      <c r="R505" s="30">
        <v>7.08</v>
      </c>
      <c r="S505" s="30">
        <v>6.99</v>
      </c>
      <c r="T505" s="33">
        <v>7.0865999999999998</v>
      </c>
      <c r="U505" s="34">
        <v>467300</v>
      </c>
      <c r="V505" s="33">
        <v>67</v>
      </c>
      <c r="W505" s="33">
        <v>29</v>
      </c>
    </row>
    <row r="506" spans="14:23" outlineLevel="2" x14ac:dyDescent="0.2">
      <c r="N506" s="32">
        <v>38513</v>
      </c>
      <c r="O506" s="32">
        <v>38514</v>
      </c>
      <c r="P506" s="32">
        <v>38516</v>
      </c>
      <c r="Q506" s="37">
        <v>38504</v>
      </c>
      <c r="R506" s="33">
        <v>7.15</v>
      </c>
      <c r="S506" s="33">
        <v>7</v>
      </c>
      <c r="T506" s="30">
        <v>7.0827999999999998</v>
      </c>
      <c r="U506" s="31">
        <v>632700</v>
      </c>
      <c r="V506" s="30">
        <v>83</v>
      </c>
      <c r="W506" s="30">
        <v>33</v>
      </c>
    </row>
    <row r="507" spans="14:23" outlineLevel="1" x14ac:dyDescent="0.2">
      <c r="N507" s="29">
        <v>38516</v>
      </c>
      <c r="O507" s="29">
        <v>38517</v>
      </c>
      <c r="P507" s="29">
        <v>38517</v>
      </c>
      <c r="Q507" s="37">
        <v>38504</v>
      </c>
      <c r="R507" s="30">
        <v>7.1749999999999998</v>
      </c>
      <c r="S507" s="30">
        <v>7.0049999999999999</v>
      </c>
      <c r="T507" s="33">
        <v>7.3194999999999997</v>
      </c>
      <c r="U507" s="34">
        <v>620800</v>
      </c>
      <c r="V507" s="33">
        <v>87</v>
      </c>
      <c r="W507" s="33">
        <v>34</v>
      </c>
    </row>
    <row r="508" spans="14:23" outlineLevel="2" x14ac:dyDescent="0.2">
      <c r="N508" s="32">
        <v>38517</v>
      </c>
      <c r="O508" s="32">
        <v>38518</v>
      </c>
      <c r="P508" s="32">
        <v>38518</v>
      </c>
      <c r="Q508" s="37">
        <v>38504</v>
      </c>
      <c r="R508" s="33">
        <v>7.38</v>
      </c>
      <c r="S508" s="33">
        <v>7.2649999999999997</v>
      </c>
      <c r="T508" s="30">
        <v>7.3867000000000003</v>
      </c>
      <c r="U508" s="31">
        <v>479000</v>
      </c>
      <c r="V508" s="30">
        <v>70</v>
      </c>
      <c r="W508" s="30">
        <v>29</v>
      </c>
    </row>
    <row r="509" spans="14:23" outlineLevel="2" x14ac:dyDescent="0.2">
      <c r="N509" s="29">
        <v>38518</v>
      </c>
      <c r="O509" s="29">
        <v>38519</v>
      </c>
      <c r="P509" s="29">
        <v>38519</v>
      </c>
      <c r="Q509" s="37">
        <v>38504</v>
      </c>
      <c r="R509" s="30">
        <v>7.5</v>
      </c>
      <c r="S509" s="30">
        <v>7.335</v>
      </c>
      <c r="T509" s="33">
        <v>7.4122000000000003</v>
      </c>
      <c r="U509" s="34">
        <v>592200</v>
      </c>
      <c r="V509" s="33">
        <v>77</v>
      </c>
      <c r="W509" s="33">
        <v>30</v>
      </c>
    </row>
    <row r="510" spans="14:23" outlineLevel="2" x14ac:dyDescent="0.2">
      <c r="N510" s="32">
        <v>38519</v>
      </c>
      <c r="O510" s="32">
        <v>38520</v>
      </c>
      <c r="P510" s="32">
        <v>38520</v>
      </c>
      <c r="Q510" s="37">
        <v>38504</v>
      </c>
      <c r="R510" s="33">
        <v>7.6</v>
      </c>
      <c r="S510" s="33">
        <v>7.375</v>
      </c>
      <c r="T510" s="30">
        <v>7.6056999999999997</v>
      </c>
      <c r="U510" s="31">
        <v>632100</v>
      </c>
      <c r="V510" s="30">
        <v>79</v>
      </c>
      <c r="W510" s="30">
        <v>29</v>
      </c>
    </row>
    <row r="511" spans="14:23" outlineLevel="2" x14ac:dyDescent="0.2">
      <c r="N511" s="29">
        <v>38520</v>
      </c>
      <c r="O511" s="29">
        <v>38521</v>
      </c>
      <c r="P511" s="29">
        <v>38523</v>
      </c>
      <c r="Q511" s="37">
        <v>38504</v>
      </c>
      <c r="R511" s="30">
        <v>7.66</v>
      </c>
      <c r="S511" s="30">
        <v>7.54</v>
      </c>
      <c r="T511" s="33">
        <v>7.7961</v>
      </c>
      <c r="U511" s="34">
        <v>666600</v>
      </c>
      <c r="V511" s="33">
        <v>93</v>
      </c>
      <c r="W511" s="33">
        <v>29</v>
      </c>
    </row>
    <row r="512" spans="14:23" outlineLevel="2" x14ac:dyDescent="0.2">
      <c r="N512" s="32">
        <v>38523</v>
      </c>
      <c r="O512" s="32">
        <v>38524</v>
      </c>
      <c r="P512" s="32">
        <v>38524</v>
      </c>
      <c r="Q512" s="37">
        <v>38504</v>
      </c>
      <c r="R512" s="33">
        <v>7.8650000000000002</v>
      </c>
      <c r="S512" s="33">
        <v>7.4</v>
      </c>
      <c r="T512" s="30">
        <v>7.4572000000000003</v>
      </c>
      <c r="U512" s="31">
        <v>458400</v>
      </c>
      <c r="V512" s="30">
        <v>61</v>
      </c>
      <c r="W512" s="30">
        <v>29</v>
      </c>
    </row>
    <row r="513" spans="14:23" outlineLevel="2" x14ac:dyDescent="0.2">
      <c r="N513" s="29">
        <v>38524</v>
      </c>
      <c r="O513" s="29">
        <v>38525</v>
      </c>
      <c r="P513" s="29">
        <v>38525</v>
      </c>
      <c r="Q513" s="37">
        <v>38504</v>
      </c>
      <c r="R513" s="30">
        <v>7.57</v>
      </c>
      <c r="S513" s="30">
        <v>7.3650000000000002</v>
      </c>
      <c r="T513" s="33">
        <v>7.3929</v>
      </c>
      <c r="U513" s="34">
        <v>532700</v>
      </c>
      <c r="V513" s="33">
        <v>76</v>
      </c>
      <c r="W513" s="33">
        <v>31</v>
      </c>
    </row>
    <row r="514" spans="14:23" outlineLevel="2" x14ac:dyDescent="0.2">
      <c r="N514" s="32">
        <v>38525</v>
      </c>
      <c r="O514" s="32">
        <v>38526</v>
      </c>
      <c r="P514" s="32">
        <v>38526</v>
      </c>
      <c r="Q514" s="37">
        <v>38504</v>
      </c>
      <c r="R514" s="33">
        <v>7.42</v>
      </c>
      <c r="S514" s="33">
        <v>7.32</v>
      </c>
      <c r="T514" s="30">
        <v>7.5061999999999998</v>
      </c>
      <c r="U514" s="31">
        <v>378200</v>
      </c>
      <c r="V514" s="30">
        <v>56</v>
      </c>
      <c r="W514" s="30">
        <v>28</v>
      </c>
    </row>
    <row r="515" spans="14:23" outlineLevel="2" x14ac:dyDescent="0.2">
      <c r="N515" s="29">
        <v>38526</v>
      </c>
      <c r="O515" s="29">
        <v>38527</v>
      </c>
      <c r="P515" s="29">
        <v>38527</v>
      </c>
      <c r="Q515" s="37">
        <v>38504</v>
      </c>
      <c r="R515" s="30">
        <v>7.5549999999999997</v>
      </c>
      <c r="S515" s="30">
        <v>7.44</v>
      </c>
      <c r="T515" s="33">
        <v>7.4494999999999996</v>
      </c>
      <c r="U515" s="34">
        <v>326500</v>
      </c>
      <c r="V515" s="33">
        <v>46</v>
      </c>
      <c r="W515" s="33">
        <v>30</v>
      </c>
    </row>
    <row r="516" spans="14:23" outlineLevel="2" x14ac:dyDescent="0.2">
      <c r="N516" s="32">
        <v>38527</v>
      </c>
      <c r="O516" s="32">
        <v>38528</v>
      </c>
      <c r="P516" s="32">
        <v>38530</v>
      </c>
      <c r="Q516" s="37">
        <v>38504</v>
      </c>
      <c r="R516" s="33">
        <v>7.4950000000000001</v>
      </c>
      <c r="S516" s="33">
        <v>7.34</v>
      </c>
      <c r="T516" s="30">
        <v>7.2926000000000002</v>
      </c>
      <c r="U516" s="31">
        <v>416600</v>
      </c>
      <c r="V516" s="30">
        <v>50</v>
      </c>
      <c r="W516" s="30">
        <v>24</v>
      </c>
    </row>
    <row r="517" spans="14:23" outlineLevel="2" x14ac:dyDescent="0.2">
      <c r="N517" s="29">
        <v>38530</v>
      </c>
      <c r="O517" s="29">
        <v>38531</v>
      </c>
      <c r="P517" s="29">
        <v>38531</v>
      </c>
      <c r="Q517" s="37">
        <v>38504</v>
      </c>
      <c r="R517" s="30">
        <v>7.33</v>
      </c>
      <c r="S517" s="30">
        <v>7.2249999999999996</v>
      </c>
      <c r="T517" s="33">
        <v>7.0442</v>
      </c>
      <c r="U517" s="34">
        <v>610700</v>
      </c>
      <c r="V517" s="33">
        <v>71</v>
      </c>
      <c r="W517" s="33">
        <v>30</v>
      </c>
    </row>
    <row r="518" spans="14:23" outlineLevel="2" x14ac:dyDescent="0.2">
      <c r="N518" s="32">
        <v>38531</v>
      </c>
      <c r="O518" s="32">
        <v>38532</v>
      </c>
      <c r="P518" s="32">
        <v>38532</v>
      </c>
      <c r="Q518" s="37">
        <v>38504</v>
      </c>
      <c r="R518" s="33">
        <v>7.15</v>
      </c>
      <c r="S518" s="33">
        <v>6.9950000000000001</v>
      </c>
      <c r="T518" s="30">
        <v>7.0789999999999997</v>
      </c>
      <c r="U518" s="31">
        <v>482100</v>
      </c>
      <c r="V518" s="30">
        <v>66</v>
      </c>
      <c r="W518" s="30">
        <v>31</v>
      </c>
    </row>
    <row r="519" spans="14:23" outlineLevel="2" x14ac:dyDescent="0.2">
      <c r="N519" s="29">
        <v>38532</v>
      </c>
      <c r="O519" s="29">
        <v>38533</v>
      </c>
      <c r="P519" s="29">
        <v>38533</v>
      </c>
      <c r="Q519" s="37">
        <v>38504</v>
      </c>
      <c r="R519" s="30">
        <v>7.1950000000000003</v>
      </c>
      <c r="S519" s="30">
        <v>7.0049999999999999</v>
      </c>
      <c r="T519" s="30">
        <f>SUBTOTAL(1,T497:T518)</f>
        <v>7.1507227272727274</v>
      </c>
      <c r="U519" s="31"/>
      <c r="V519" s="30"/>
      <c r="W519" s="30"/>
    </row>
    <row r="520" spans="14:23" ht="18.75" outlineLevel="2" x14ac:dyDescent="0.2">
      <c r="N520" s="29"/>
      <c r="O520" s="29"/>
      <c r="P520" s="29"/>
      <c r="Q520" s="38" t="s">
        <v>67</v>
      </c>
      <c r="R520" s="30"/>
      <c r="S520" s="30"/>
      <c r="T520" s="33">
        <v>7.0152999999999999</v>
      </c>
      <c r="U520" s="34">
        <v>924700</v>
      </c>
      <c r="V520" s="33">
        <v>94</v>
      </c>
      <c r="W520" s="33">
        <v>26</v>
      </c>
    </row>
    <row r="521" spans="14:23" outlineLevel="2" x14ac:dyDescent="0.2">
      <c r="N521" s="32">
        <v>38533</v>
      </c>
      <c r="O521" s="32">
        <v>38534</v>
      </c>
      <c r="P521" s="32">
        <v>38534</v>
      </c>
      <c r="Q521" s="37">
        <v>38534</v>
      </c>
      <c r="R521" s="33">
        <v>7.08</v>
      </c>
      <c r="S521" s="33">
        <v>6.97</v>
      </c>
      <c r="T521" s="30">
        <v>7.0114999999999998</v>
      </c>
      <c r="U521" s="31">
        <v>625500</v>
      </c>
      <c r="V521" s="30">
        <v>83</v>
      </c>
      <c r="W521" s="30">
        <v>31</v>
      </c>
    </row>
    <row r="522" spans="14:23" outlineLevel="2" x14ac:dyDescent="0.2">
      <c r="N522" s="29">
        <v>38534</v>
      </c>
      <c r="O522" s="29">
        <v>38535</v>
      </c>
      <c r="P522" s="29">
        <v>38538</v>
      </c>
      <c r="Q522" s="37">
        <v>38534</v>
      </c>
      <c r="R522" s="30">
        <v>7.14</v>
      </c>
      <c r="S522" s="30">
        <v>6.95</v>
      </c>
      <c r="T522" s="33">
        <v>7.3803000000000001</v>
      </c>
      <c r="U522" s="34">
        <v>580700</v>
      </c>
      <c r="V522" s="33">
        <v>70</v>
      </c>
      <c r="W522" s="33">
        <v>29</v>
      </c>
    </row>
    <row r="523" spans="14:23" outlineLevel="2" x14ac:dyDescent="0.2">
      <c r="N523" s="32">
        <v>38538</v>
      </c>
      <c r="O523" s="32">
        <v>38539</v>
      </c>
      <c r="P523" s="32">
        <v>38539</v>
      </c>
      <c r="Q523" s="37">
        <v>38534</v>
      </c>
      <c r="R523" s="33">
        <v>7.41</v>
      </c>
      <c r="S523" s="33">
        <v>7.34</v>
      </c>
      <c r="T523" s="30">
        <v>7.6901000000000002</v>
      </c>
      <c r="U523" s="31">
        <v>509100</v>
      </c>
      <c r="V523" s="30">
        <v>62</v>
      </c>
      <c r="W523" s="30">
        <v>31</v>
      </c>
    </row>
    <row r="524" spans="14:23" outlineLevel="2" x14ac:dyDescent="0.2">
      <c r="N524" s="29">
        <v>38539</v>
      </c>
      <c r="O524" s="29">
        <v>38540</v>
      </c>
      <c r="P524" s="29">
        <v>38540</v>
      </c>
      <c r="Q524" s="37">
        <v>38534</v>
      </c>
      <c r="R524" s="30">
        <v>7.75</v>
      </c>
      <c r="S524" s="30">
        <v>7.5525000000000002</v>
      </c>
      <c r="T524" s="33">
        <v>7.6228999999999996</v>
      </c>
      <c r="U524" s="34">
        <v>554300</v>
      </c>
      <c r="V524" s="33">
        <v>63</v>
      </c>
      <c r="W524" s="33">
        <v>31</v>
      </c>
    </row>
    <row r="525" spans="14:23" outlineLevel="2" x14ac:dyDescent="0.2">
      <c r="N525" s="32">
        <v>38540</v>
      </c>
      <c r="O525" s="32">
        <v>38541</v>
      </c>
      <c r="P525" s="32">
        <v>38541</v>
      </c>
      <c r="Q525" s="37">
        <v>38534</v>
      </c>
      <c r="R525" s="33">
        <v>7.69</v>
      </c>
      <c r="S525" s="33">
        <v>7.59</v>
      </c>
      <c r="T525" s="30">
        <v>7.8643999999999998</v>
      </c>
      <c r="U525" s="31">
        <v>562200</v>
      </c>
      <c r="V525" s="30">
        <v>60</v>
      </c>
      <c r="W525" s="30">
        <v>30</v>
      </c>
    </row>
    <row r="526" spans="14:23" outlineLevel="2" x14ac:dyDescent="0.2">
      <c r="N526" s="29">
        <v>38541</v>
      </c>
      <c r="O526" s="29">
        <v>38542</v>
      </c>
      <c r="P526" s="29">
        <v>38544</v>
      </c>
      <c r="Q526" s="37">
        <v>38534</v>
      </c>
      <c r="R526" s="30">
        <v>8.0500000000000007</v>
      </c>
      <c r="S526" s="30">
        <v>7.63</v>
      </c>
      <c r="T526" s="33">
        <v>7.3525</v>
      </c>
      <c r="U526" s="34">
        <v>426900</v>
      </c>
      <c r="V526" s="33">
        <v>49</v>
      </c>
      <c r="W526" s="33">
        <v>29</v>
      </c>
    </row>
    <row r="527" spans="14:23" outlineLevel="2" x14ac:dyDescent="0.2">
      <c r="N527" s="32">
        <v>38544</v>
      </c>
      <c r="O527" s="32">
        <v>38545</v>
      </c>
      <c r="P527" s="32">
        <v>38545</v>
      </c>
      <c r="Q527" s="37">
        <v>38534</v>
      </c>
      <c r="R527" s="33">
        <v>7.5</v>
      </c>
      <c r="S527" s="33">
        <v>7.32</v>
      </c>
      <c r="T527" s="30">
        <v>7.7926000000000002</v>
      </c>
      <c r="U527" s="31">
        <v>501800</v>
      </c>
      <c r="V527" s="30">
        <v>70</v>
      </c>
      <c r="W527" s="30">
        <v>30</v>
      </c>
    </row>
    <row r="528" spans="14:23" outlineLevel="2" x14ac:dyDescent="0.2">
      <c r="N528" s="29">
        <v>38545</v>
      </c>
      <c r="O528" s="29">
        <v>38546</v>
      </c>
      <c r="P528" s="29">
        <v>38546</v>
      </c>
      <c r="Q528" s="37">
        <v>38534</v>
      </c>
      <c r="R528" s="30">
        <v>7.96</v>
      </c>
      <c r="S528" s="30">
        <v>7.72</v>
      </c>
      <c r="T528" s="33">
        <v>7.7758000000000003</v>
      </c>
      <c r="U528" s="34">
        <v>688000</v>
      </c>
      <c r="V528" s="33">
        <v>80</v>
      </c>
      <c r="W528" s="33">
        <v>25</v>
      </c>
    </row>
    <row r="529" spans="14:23" outlineLevel="2" x14ac:dyDescent="0.2">
      <c r="N529" s="32">
        <v>38546</v>
      </c>
      <c r="O529" s="32">
        <v>38547</v>
      </c>
      <c r="P529" s="32">
        <v>38547</v>
      </c>
      <c r="Q529" s="37">
        <v>38534</v>
      </c>
      <c r="R529" s="33">
        <v>7.86</v>
      </c>
      <c r="S529" s="33">
        <v>7.7149999999999999</v>
      </c>
      <c r="T529" s="30">
        <v>7.9915000000000003</v>
      </c>
      <c r="U529" s="31">
        <v>597000</v>
      </c>
      <c r="V529" s="30">
        <v>65</v>
      </c>
      <c r="W529" s="30">
        <v>31</v>
      </c>
    </row>
    <row r="530" spans="14:23" outlineLevel="1" x14ac:dyDescent="0.2">
      <c r="N530" s="29">
        <v>38547</v>
      </c>
      <c r="O530" s="29">
        <v>38548</v>
      </c>
      <c r="P530" s="29">
        <v>38548</v>
      </c>
      <c r="Q530" s="37">
        <v>38534</v>
      </c>
      <c r="R530" s="30">
        <v>8.0500000000000007</v>
      </c>
      <c r="S530" s="30">
        <v>7.87</v>
      </c>
      <c r="T530" s="33">
        <v>8.0185999999999993</v>
      </c>
      <c r="U530" s="34">
        <v>502100</v>
      </c>
      <c r="V530" s="33">
        <v>71</v>
      </c>
      <c r="W530" s="33">
        <v>26</v>
      </c>
    </row>
    <row r="531" spans="14:23" outlineLevel="2" x14ac:dyDescent="0.2">
      <c r="N531" s="32">
        <v>38548</v>
      </c>
      <c r="O531" s="32">
        <v>38549</v>
      </c>
      <c r="P531" s="32">
        <v>38551</v>
      </c>
      <c r="Q531" s="37">
        <v>38534</v>
      </c>
      <c r="R531" s="33">
        <v>8.11</v>
      </c>
      <c r="S531" s="33">
        <v>7.93</v>
      </c>
      <c r="T531" s="30">
        <v>7.7667000000000002</v>
      </c>
      <c r="U531" s="31">
        <v>735000</v>
      </c>
      <c r="V531" s="30">
        <v>83</v>
      </c>
      <c r="W531" s="30">
        <v>31</v>
      </c>
    </row>
    <row r="532" spans="14:23" outlineLevel="2" x14ac:dyDescent="0.2">
      <c r="N532" s="29">
        <v>38551</v>
      </c>
      <c r="O532" s="29">
        <v>38552</v>
      </c>
      <c r="P532" s="29">
        <v>38552</v>
      </c>
      <c r="Q532" s="37">
        <v>38534</v>
      </c>
      <c r="R532" s="30">
        <v>7.8449999999999998</v>
      </c>
      <c r="S532" s="30">
        <v>7.7</v>
      </c>
      <c r="T532" s="33">
        <v>7.7023000000000001</v>
      </c>
      <c r="U532" s="34">
        <v>704400</v>
      </c>
      <c r="V532" s="33">
        <v>78</v>
      </c>
      <c r="W532" s="33">
        <v>32</v>
      </c>
    </row>
    <row r="533" spans="14:23" outlineLevel="2" x14ac:dyDescent="0.2">
      <c r="N533" s="32">
        <v>38552</v>
      </c>
      <c r="O533" s="32">
        <v>38553</v>
      </c>
      <c r="P533" s="32">
        <v>38553</v>
      </c>
      <c r="Q533" s="37">
        <v>38534</v>
      </c>
      <c r="R533" s="33">
        <v>7.7350000000000003</v>
      </c>
      <c r="S533" s="33">
        <v>7.65</v>
      </c>
      <c r="T533" s="30">
        <v>7.7469000000000001</v>
      </c>
      <c r="U533" s="31">
        <v>817900</v>
      </c>
      <c r="V533" s="30">
        <v>84</v>
      </c>
      <c r="W533" s="30">
        <v>32</v>
      </c>
    </row>
    <row r="534" spans="14:23" outlineLevel="2" x14ac:dyDescent="0.2">
      <c r="N534" s="29">
        <v>38553</v>
      </c>
      <c r="O534" s="29">
        <v>38554</v>
      </c>
      <c r="P534" s="29">
        <v>38554</v>
      </c>
      <c r="Q534" s="37">
        <v>38534</v>
      </c>
      <c r="R534" s="30">
        <v>7.8</v>
      </c>
      <c r="S534" s="30">
        <v>7.66</v>
      </c>
      <c r="T534" s="33">
        <v>7.6429999999999998</v>
      </c>
      <c r="U534" s="34">
        <v>504800</v>
      </c>
      <c r="V534" s="33">
        <v>61</v>
      </c>
      <c r="W534" s="33">
        <v>32</v>
      </c>
    </row>
    <row r="535" spans="14:23" outlineLevel="2" x14ac:dyDescent="0.2">
      <c r="N535" s="32">
        <v>38554</v>
      </c>
      <c r="O535" s="32">
        <v>38555</v>
      </c>
      <c r="P535" s="32">
        <v>38555</v>
      </c>
      <c r="Q535" s="37">
        <v>38534</v>
      </c>
      <c r="R535" s="33">
        <v>7.68</v>
      </c>
      <c r="S535" s="33">
        <v>7.5250000000000004</v>
      </c>
      <c r="T535" s="30">
        <v>7.4051999999999998</v>
      </c>
      <c r="U535" s="31">
        <v>652200</v>
      </c>
      <c r="V535" s="30">
        <v>84</v>
      </c>
      <c r="W535" s="30">
        <v>31</v>
      </c>
    </row>
    <row r="536" spans="14:23" outlineLevel="2" x14ac:dyDescent="0.2">
      <c r="N536" s="29">
        <v>38555</v>
      </c>
      <c r="O536" s="29">
        <v>38556</v>
      </c>
      <c r="P536" s="29">
        <v>38558</v>
      </c>
      <c r="Q536" s="37">
        <v>38534</v>
      </c>
      <c r="R536" s="30">
        <v>7.48</v>
      </c>
      <c r="S536" s="30">
        <v>7.37</v>
      </c>
      <c r="T536" s="33">
        <v>7.3827999999999996</v>
      </c>
      <c r="U536" s="34">
        <v>823200</v>
      </c>
      <c r="V536" s="33">
        <v>86</v>
      </c>
      <c r="W536" s="33">
        <v>34</v>
      </c>
    </row>
    <row r="537" spans="14:23" outlineLevel="2" x14ac:dyDescent="0.2">
      <c r="N537" s="32">
        <v>38558</v>
      </c>
      <c r="O537" s="32">
        <v>38559</v>
      </c>
      <c r="P537" s="32">
        <v>38559</v>
      </c>
      <c r="Q537" s="37">
        <v>38534</v>
      </c>
      <c r="R537" s="33">
        <v>7.43</v>
      </c>
      <c r="S537" s="33">
        <v>7.34</v>
      </c>
      <c r="T537" s="30">
        <v>7.4494999999999996</v>
      </c>
      <c r="U537" s="31">
        <v>740800</v>
      </c>
      <c r="V537" s="30">
        <v>75</v>
      </c>
      <c r="W537" s="30">
        <v>36</v>
      </c>
    </row>
    <row r="538" spans="14:23" outlineLevel="2" x14ac:dyDescent="0.2">
      <c r="N538" s="29">
        <v>38559</v>
      </c>
      <c r="O538" s="29">
        <v>38560</v>
      </c>
      <c r="P538" s="29">
        <v>38560</v>
      </c>
      <c r="Q538" s="37">
        <v>38534</v>
      </c>
      <c r="R538" s="30">
        <v>7.59</v>
      </c>
      <c r="S538" s="30">
        <v>7.36</v>
      </c>
      <c r="T538" s="33">
        <v>7.5205000000000002</v>
      </c>
      <c r="U538" s="34">
        <v>767200</v>
      </c>
      <c r="V538" s="33">
        <v>81</v>
      </c>
      <c r="W538" s="33">
        <v>30</v>
      </c>
    </row>
    <row r="539" spans="14:23" outlineLevel="2" x14ac:dyDescent="0.2">
      <c r="N539" s="32">
        <v>38560</v>
      </c>
      <c r="O539" s="32">
        <v>38561</v>
      </c>
      <c r="P539" s="32">
        <v>38561</v>
      </c>
      <c r="Q539" s="37">
        <v>38534</v>
      </c>
      <c r="R539" s="33">
        <v>7.72</v>
      </c>
      <c r="S539" s="33">
        <v>7.45</v>
      </c>
      <c r="T539" s="30">
        <v>7.6877000000000004</v>
      </c>
      <c r="U539" s="31">
        <v>415400</v>
      </c>
      <c r="V539" s="30">
        <v>56</v>
      </c>
      <c r="W539" s="30">
        <v>28</v>
      </c>
    </row>
    <row r="540" spans="14:23" outlineLevel="2" x14ac:dyDescent="0.2">
      <c r="N540" s="29">
        <v>38561</v>
      </c>
      <c r="O540" s="29">
        <v>38562</v>
      </c>
      <c r="P540" s="29">
        <v>38564</v>
      </c>
      <c r="Q540" s="37">
        <v>38534</v>
      </c>
      <c r="R540" s="30">
        <v>7.77</v>
      </c>
      <c r="S540" s="30">
        <v>7.5</v>
      </c>
      <c r="T540" s="30">
        <f>SUBTOTAL(1,T520:T539)</f>
        <v>7.591005</v>
      </c>
      <c r="U540" s="31"/>
      <c r="V540" s="30"/>
      <c r="W540" s="30"/>
    </row>
    <row r="541" spans="14:23" ht="18.75" outlineLevel="2" x14ac:dyDescent="0.2">
      <c r="N541" s="29"/>
      <c r="O541" s="29"/>
      <c r="P541" s="29"/>
      <c r="Q541" s="38" t="s">
        <v>68</v>
      </c>
      <c r="R541" s="30"/>
      <c r="S541" s="30"/>
      <c r="T541" s="33">
        <v>7.7645999999999997</v>
      </c>
      <c r="U541" s="34">
        <v>514800</v>
      </c>
      <c r="V541" s="33">
        <v>63</v>
      </c>
      <c r="W541" s="33">
        <v>25</v>
      </c>
    </row>
    <row r="542" spans="14:23" outlineLevel="2" x14ac:dyDescent="0.2">
      <c r="N542" s="32">
        <v>38562</v>
      </c>
      <c r="O542" s="32">
        <v>38565</v>
      </c>
      <c r="P542" s="32">
        <v>38565</v>
      </c>
      <c r="Q542" s="37">
        <v>38565</v>
      </c>
      <c r="R542" s="33">
        <v>7.8449999999999998</v>
      </c>
      <c r="S542" s="33">
        <v>7.7</v>
      </c>
      <c r="T542" s="30">
        <v>8.0332000000000008</v>
      </c>
      <c r="U542" s="31">
        <v>533000</v>
      </c>
      <c r="V542" s="30">
        <v>78</v>
      </c>
      <c r="W542" s="30">
        <v>32</v>
      </c>
    </row>
    <row r="543" spans="14:23" outlineLevel="2" x14ac:dyDescent="0.2">
      <c r="N543" s="29">
        <v>38565</v>
      </c>
      <c r="O543" s="29">
        <v>38566</v>
      </c>
      <c r="P543" s="29">
        <v>38566</v>
      </c>
      <c r="Q543" s="37">
        <v>38565</v>
      </c>
      <c r="R543" s="30">
        <v>8.25</v>
      </c>
      <c r="S543" s="30">
        <v>7.94</v>
      </c>
      <c r="T543" s="33">
        <v>8.3788999999999998</v>
      </c>
      <c r="U543" s="34">
        <v>507400</v>
      </c>
      <c r="V543" s="33">
        <v>77</v>
      </c>
      <c r="W543" s="33">
        <v>38</v>
      </c>
    </row>
    <row r="544" spans="14:23" outlineLevel="2" x14ac:dyDescent="0.2">
      <c r="N544" s="32">
        <v>38566</v>
      </c>
      <c r="O544" s="32">
        <v>38567</v>
      </c>
      <c r="P544" s="32">
        <v>38567</v>
      </c>
      <c r="Q544" s="37">
        <v>38565</v>
      </c>
      <c r="R544" s="33">
        <v>8.44</v>
      </c>
      <c r="S544" s="33">
        <v>8.2799999999999994</v>
      </c>
      <c r="T544" s="30">
        <v>8.7545999999999999</v>
      </c>
      <c r="U544" s="31">
        <v>709000</v>
      </c>
      <c r="V544" s="30">
        <v>77</v>
      </c>
      <c r="W544" s="30">
        <v>31</v>
      </c>
    </row>
    <row r="545" spans="14:23" outlineLevel="2" x14ac:dyDescent="0.2">
      <c r="N545" s="29">
        <v>38567</v>
      </c>
      <c r="O545" s="29">
        <v>38568</v>
      </c>
      <c r="P545" s="29">
        <v>38568</v>
      </c>
      <c r="Q545" s="37">
        <v>38565</v>
      </c>
      <c r="R545" s="30">
        <v>8.7850000000000001</v>
      </c>
      <c r="S545" s="30">
        <v>8.6</v>
      </c>
      <c r="T545" s="33">
        <v>8.5484000000000009</v>
      </c>
      <c r="U545" s="34">
        <v>431400</v>
      </c>
      <c r="V545" s="33">
        <v>62</v>
      </c>
      <c r="W545" s="33">
        <v>30</v>
      </c>
    </row>
    <row r="546" spans="14:23" outlineLevel="2" x14ac:dyDescent="0.2">
      <c r="N546" s="32">
        <v>38568</v>
      </c>
      <c r="O546" s="32">
        <v>38569</v>
      </c>
      <c r="P546" s="32">
        <v>38569</v>
      </c>
      <c r="Q546" s="37">
        <v>38565</v>
      </c>
      <c r="R546" s="33">
        <v>8.75</v>
      </c>
      <c r="S546" s="33">
        <v>8.4849999999999994</v>
      </c>
      <c r="T546" s="30">
        <v>8.5988000000000007</v>
      </c>
      <c r="U546" s="31">
        <v>340700</v>
      </c>
      <c r="V546" s="30">
        <v>58</v>
      </c>
      <c r="W546" s="30">
        <v>35</v>
      </c>
    </row>
    <row r="547" spans="14:23" outlineLevel="2" x14ac:dyDescent="0.2">
      <c r="N547" s="29">
        <v>38569</v>
      </c>
      <c r="O547" s="29">
        <v>38570</v>
      </c>
      <c r="P547" s="29">
        <v>38572</v>
      </c>
      <c r="Q547" s="37">
        <v>38565</v>
      </c>
      <c r="R547" s="30">
        <v>8.67</v>
      </c>
      <c r="S547" s="30">
        <v>8.5250000000000004</v>
      </c>
      <c r="T547" s="33">
        <v>8.9275000000000002</v>
      </c>
      <c r="U547" s="34">
        <v>580900</v>
      </c>
      <c r="V547" s="33">
        <v>72</v>
      </c>
      <c r="W547" s="33">
        <v>29</v>
      </c>
    </row>
    <row r="548" spans="14:23" outlineLevel="1" x14ac:dyDescent="0.2">
      <c r="N548" s="32">
        <v>38572</v>
      </c>
      <c r="O548" s="32">
        <v>38573</v>
      </c>
      <c r="P548" s="32">
        <v>38573</v>
      </c>
      <c r="Q548" s="37">
        <v>38565</v>
      </c>
      <c r="R548" s="33">
        <v>9.02</v>
      </c>
      <c r="S548" s="33">
        <v>8.81</v>
      </c>
      <c r="T548" s="30">
        <v>8.6986000000000008</v>
      </c>
      <c r="U548" s="31">
        <v>522300</v>
      </c>
      <c r="V548" s="30">
        <v>62</v>
      </c>
      <c r="W548" s="30">
        <v>29</v>
      </c>
    </row>
    <row r="549" spans="14:23" outlineLevel="2" x14ac:dyDescent="0.2">
      <c r="N549" s="29">
        <v>38573</v>
      </c>
      <c r="O549" s="29">
        <v>38574</v>
      </c>
      <c r="P549" s="29">
        <v>38574</v>
      </c>
      <c r="Q549" s="37">
        <v>38565</v>
      </c>
      <c r="R549" s="30">
        <v>8.76</v>
      </c>
      <c r="S549" s="30">
        <v>8.64</v>
      </c>
      <c r="T549" s="33">
        <v>8.8190000000000008</v>
      </c>
      <c r="U549" s="34">
        <v>681000</v>
      </c>
      <c r="V549" s="33">
        <v>88</v>
      </c>
      <c r="W549" s="33">
        <v>34</v>
      </c>
    </row>
    <row r="550" spans="14:23" outlineLevel="2" x14ac:dyDescent="0.2">
      <c r="N550" s="32">
        <v>38574</v>
      </c>
      <c r="O550" s="32">
        <v>38575</v>
      </c>
      <c r="P550" s="32">
        <v>38575</v>
      </c>
      <c r="Q550" s="37">
        <v>38565</v>
      </c>
      <c r="R550" s="33">
        <v>8.9250000000000007</v>
      </c>
      <c r="S550" s="33">
        <v>8.75</v>
      </c>
      <c r="T550" s="30">
        <v>9.2886000000000006</v>
      </c>
      <c r="U550" s="31">
        <v>803100</v>
      </c>
      <c r="V550" s="30">
        <v>102</v>
      </c>
      <c r="W550" s="30">
        <v>34</v>
      </c>
    </row>
    <row r="551" spans="14:23" outlineLevel="2" x14ac:dyDescent="0.2">
      <c r="N551" s="29">
        <v>38575</v>
      </c>
      <c r="O551" s="29">
        <v>38576</v>
      </c>
      <c r="P551" s="29">
        <v>38576</v>
      </c>
      <c r="Q551" s="37">
        <v>38565</v>
      </c>
      <c r="R551" s="30">
        <v>9.4</v>
      </c>
      <c r="S551" s="30">
        <v>9.2200000000000006</v>
      </c>
      <c r="T551" s="33">
        <v>9.5925999999999991</v>
      </c>
      <c r="U551" s="34">
        <v>379200</v>
      </c>
      <c r="V551" s="33">
        <v>64</v>
      </c>
      <c r="W551" s="33">
        <v>25</v>
      </c>
    </row>
    <row r="552" spans="14:23" outlineLevel="2" x14ac:dyDescent="0.2">
      <c r="N552" s="32">
        <v>38576</v>
      </c>
      <c r="O552" s="32">
        <v>38577</v>
      </c>
      <c r="P552" s="32">
        <v>38579</v>
      </c>
      <c r="Q552" s="37">
        <v>38565</v>
      </c>
      <c r="R552" s="33">
        <v>9.6999999999999993</v>
      </c>
      <c r="S552" s="33">
        <v>9.5</v>
      </c>
      <c r="T552" s="30">
        <v>9.5282</v>
      </c>
      <c r="U552" s="31">
        <v>676100</v>
      </c>
      <c r="V552" s="30">
        <v>90</v>
      </c>
      <c r="W552" s="30">
        <v>30</v>
      </c>
    </row>
    <row r="553" spans="14:23" outlineLevel="2" x14ac:dyDescent="0.2">
      <c r="N553" s="29">
        <v>38579</v>
      </c>
      <c r="O553" s="29">
        <v>38580</v>
      </c>
      <c r="P553" s="29">
        <v>38580</v>
      </c>
      <c r="Q553" s="37">
        <v>38565</v>
      </c>
      <c r="R553" s="30">
        <v>9.75</v>
      </c>
      <c r="S553" s="30">
        <v>9.4350000000000005</v>
      </c>
      <c r="T553" s="33">
        <v>9.6630000000000003</v>
      </c>
      <c r="U553" s="34">
        <v>630500</v>
      </c>
      <c r="V553" s="33">
        <v>70</v>
      </c>
      <c r="W553" s="33">
        <v>34</v>
      </c>
    </row>
    <row r="554" spans="14:23" outlineLevel="2" x14ac:dyDescent="0.2">
      <c r="N554" s="32">
        <v>38580</v>
      </c>
      <c r="O554" s="32">
        <v>38581</v>
      </c>
      <c r="P554" s="32">
        <v>38581</v>
      </c>
      <c r="Q554" s="37">
        <v>38565</v>
      </c>
      <c r="R554" s="33">
        <v>9.93</v>
      </c>
      <c r="S554" s="33">
        <v>9.52</v>
      </c>
      <c r="T554" s="30">
        <v>9.9850999999999992</v>
      </c>
      <c r="U554" s="31">
        <v>545300</v>
      </c>
      <c r="V554" s="30">
        <v>75</v>
      </c>
      <c r="W554" s="30">
        <v>34</v>
      </c>
    </row>
    <row r="555" spans="14:23" outlineLevel="2" x14ac:dyDescent="0.2">
      <c r="N555" s="29">
        <v>38581</v>
      </c>
      <c r="O555" s="29">
        <v>38582</v>
      </c>
      <c r="P555" s="29">
        <v>38582</v>
      </c>
      <c r="Q555" s="37">
        <v>38565</v>
      </c>
      <c r="R555" s="30">
        <v>10.08</v>
      </c>
      <c r="S555" s="30">
        <v>9.61</v>
      </c>
      <c r="T555" s="33">
        <v>9.3854000000000006</v>
      </c>
      <c r="U555" s="34">
        <v>713800</v>
      </c>
      <c r="V555" s="33">
        <v>93</v>
      </c>
      <c r="W555" s="33">
        <v>36</v>
      </c>
    </row>
    <row r="556" spans="14:23" outlineLevel="2" x14ac:dyDescent="0.2">
      <c r="N556" s="32">
        <v>38582</v>
      </c>
      <c r="O556" s="32">
        <v>38583</v>
      </c>
      <c r="P556" s="32">
        <v>38583</v>
      </c>
      <c r="Q556" s="37">
        <v>38565</v>
      </c>
      <c r="R556" s="33">
        <v>9.4550000000000001</v>
      </c>
      <c r="S556" s="33">
        <v>9.1999999999999993</v>
      </c>
      <c r="T556" s="30">
        <v>9.0955999999999992</v>
      </c>
      <c r="U556" s="31">
        <v>471500</v>
      </c>
      <c r="V556" s="30">
        <v>60</v>
      </c>
      <c r="W556" s="30">
        <v>29</v>
      </c>
    </row>
    <row r="557" spans="14:23" outlineLevel="2" x14ac:dyDescent="0.2">
      <c r="N557" s="29">
        <v>38583</v>
      </c>
      <c r="O557" s="29">
        <v>38584</v>
      </c>
      <c r="P557" s="29">
        <v>38586</v>
      </c>
      <c r="Q557" s="37">
        <v>38565</v>
      </c>
      <c r="R557" s="30">
        <v>9.25</v>
      </c>
      <c r="S557" s="30">
        <v>9</v>
      </c>
      <c r="T557" s="33">
        <v>9.4453999999999994</v>
      </c>
      <c r="U557" s="34">
        <v>645900</v>
      </c>
      <c r="V557" s="33">
        <v>82</v>
      </c>
      <c r="W557" s="33">
        <v>31</v>
      </c>
    </row>
    <row r="558" spans="14:23" outlineLevel="2" x14ac:dyDescent="0.2">
      <c r="N558" s="32">
        <v>38586</v>
      </c>
      <c r="O558" s="32">
        <v>38587</v>
      </c>
      <c r="P558" s="32">
        <v>38587</v>
      </c>
      <c r="Q558" s="37">
        <v>38565</v>
      </c>
      <c r="R558" s="33">
        <v>9.75</v>
      </c>
      <c r="S558" s="33">
        <v>9.2799999999999994</v>
      </c>
      <c r="T558" s="30">
        <v>9.9666999999999994</v>
      </c>
      <c r="U558" s="31">
        <v>664800</v>
      </c>
      <c r="V558" s="30">
        <v>87</v>
      </c>
      <c r="W558" s="30">
        <v>30</v>
      </c>
    </row>
    <row r="559" spans="14:23" outlineLevel="2" x14ac:dyDescent="0.2">
      <c r="N559" s="29">
        <v>38587</v>
      </c>
      <c r="O559" s="29">
        <v>38588</v>
      </c>
      <c r="P559" s="29">
        <v>38588</v>
      </c>
      <c r="Q559" s="37">
        <v>38565</v>
      </c>
      <c r="R559" s="30">
        <v>10.015000000000001</v>
      </c>
      <c r="S559" s="30">
        <v>9.74</v>
      </c>
      <c r="T559" s="33">
        <v>10.024699999999999</v>
      </c>
      <c r="U559" s="34">
        <v>620800</v>
      </c>
      <c r="V559" s="33">
        <v>79</v>
      </c>
      <c r="W559" s="33">
        <v>30</v>
      </c>
    </row>
    <row r="560" spans="14:23" outlineLevel="2" x14ac:dyDescent="0.2">
      <c r="N560" s="32">
        <v>38588</v>
      </c>
      <c r="O560" s="32">
        <v>38589</v>
      </c>
      <c r="P560" s="32">
        <v>38589</v>
      </c>
      <c r="Q560" s="37">
        <v>38565</v>
      </c>
      <c r="R560" s="33">
        <v>10.14</v>
      </c>
      <c r="S560" s="33">
        <v>9.82</v>
      </c>
      <c r="T560" s="30">
        <v>9.7650000000000006</v>
      </c>
      <c r="U560" s="31">
        <v>800100</v>
      </c>
      <c r="V560" s="30">
        <v>93</v>
      </c>
      <c r="W560" s="30">
        <v>35</v>
      </c>
    </row>
    <row r="561" spans="14:23" outlineLevel="2" x14ac:dyDescent="0.2">
      <c r="N561" s="29">
        <v>38589</v>
      </c>
      <c r="O561" s="29">
        <v>38590</v>
      </c>
      <c r="P561" s="29">
        <v>38590</v>
      </c>
      <c r="Q561" s="37">
        <v>38565</v>
      </c>
      <c r="R561" s="30">
        <v>9.89</v>
      </c>
      <c r="S561" s="30">
        <v>9.4700000000000006</v>
      </c>
      <c r="T561" s="33">
        <v>9.8561999999999994</v>
      </c>
      <c r="U561" s="34">
        <v>622500</v>
      </c>
      <c r="V561" s="33">
        <v>83</v>
      </c>
      <c r="W561" s="33">
        <v>33</v>
      </c>
    </row>
    <row r="562" spans="14:23" outlineLevel="2" x14ac:dyDescent="0.2">
      <c r="N562" s="32">
        <v>38590</v>
      </c>
      <c r="O562" s="32">
        <v>38591</v>
      </c>
      <c r="P562" s="32">
        <v>38593</v>
      </c>
      <c r="Q562" s="37">
        <v>38565</v>
      </c>
      <c r="R562" s="33">
        <v>9.9499999999999993</v>
      </c>
      <c r="S562" s="33">
        <v>9.74</v>
      </c>
      <c r="T562" s="30">
        <v>12.3637</v>
      </c>
      <c r="U562" s="31">
        <v>478800</v>
      </c>
      <c r="V562" s="30">
        <v>65</v>
      </c>
      <c r="W562" s="30">
        <v>30</v>
      </c>
    </row>
    <row r="563" spans="14:23" outlineLevel="2" x14ac:dyDescent="0.2">
      <c r="N563" s="29">
        <v>38594</v>
      </c>
      <c r="O563" s="29">
        <v>38595</v>
      </c>
      <c r="P563" s="29">
        <v>38595</v>
      </c>
      <c r="Q563" s="37">
        <v>38565</v>
      </c>
      <c r="R563" s="30">
        <v>12.85</v>
      </c>
      <c r="S563" s="30">
        <v>12</v>
      </c>
      <c r="T563" s="30">
        <f>SUBTOTAL(1,T541:T562)</f>
        <v>9.2947181818181832</v>
      </c>
      <c r="U563" s="31"/>
      <c r="V563" s="30"/>
      <c r="W563" s="30"/>
    </row>
    <row r="564" spans="14:23" ht="18.75" outlineLevel="2" x14ac:dyDescent="0.2">
      <c r="N564" s="29"/>
      <c r="O564" s="29"/>
      <c r="P564" s="29"/>
      <c r="Q564" s="38" t="s">
        <v>69</v>
      </c>
      <c r="R564" s="30"/>
      <c r="S564" s="30"/>
      <c r="T564" s="33">
        <v>12.693899999999999</v>
      </c>
      <c r="U564" s="34">
        <v>333700</v>
      </c>
      <c r="V564" s="33">
        <v>46</v>
      </c>
      <c r="W564" s="33">
        <v>28</v>
      </c>
    </row>
    <row r="565" spans="14:23" outlineLevel="1" x14ac:dyDescent="0.2">
      <c r="N565" s="32">
        <v>38595</v>
      </c>
      <c r="O565" s="32">
        <v>38596</v>
      </c>
      <c r="P565" s="32">
        <v>38596</v>
      </c>
      <c r="Q565" s="37">
        <v>38596</v>
      </c>
      <c r="R565" s="33">
        <v>12.85</v>
      </c>
      <c r="S565" s="33">
        <v>12.45</v>
      </c>
      <c r="T565" s="30">
        <v>11.3599</v>
      </c>
      <c r="U565" s="31">
        <v>590500</v>
      </c>
      <c r="V565" s="30">
        <v>68</v>
      </c>
      <c r="W565" s="30">
        <v>29</v>
      </c>
    </row>
    <row r="566" spans="14:23" outlineLevel="2" x14ac:dyDescent="0.2">
      <c r="N566" s="29">
        <v>38596</v>
      </c>
      <c r="O566" s="29">
        <v>38597</v>
      </c>
      <c r="P566" s="29">
        <v>38597</v>
      </c>
      <c r="Q566" s="37">
        <v>38596</v>
      </c>
      <c r="R566" s="30">
        <v>12.2</v>
      </c>
      <c r="S566" s="30">
        <v>11.24</v>
      </c>
      <c r="T566" s="33">
        <v>11.7461</v>
      </c>
      <c r="U566" s="34">
        <v>526400</v>
      </c>
      <c r="V566" s="33">
        <v>79</v>
      </c>
      <c r="W566" s="33">
        <v>33</v>
      </c>
    </row>
    <row r="567" spans="14:23" outlineLevel="2" x14ac:dyDescent="0.2">
      <c r="N567" s="32">
        <v>38597</v>
      </c>
      <c r="O567" s="32">
        <v>38598</v>
      </c>
      <c r="P567" s="32">
        <v>38601</v>
      </c>
      <c r="Q567" s="37">
        <v>38596</v>
      </c>
      <c r="R567" s="33">
        <v>11.9</v>
      </c>
      <c r="S567" s="33">
        <v>11.65</v>
      </c>
      <c r="T567" s="30">
        <v>11.5631</v>
      </c>
      <c r="U567" s="31">
        <v>272700</v>
      </c>
      <c r="V567" s="30">
        <v>45</v>
      </c>
      <c r="W567" s="30">
        <v>29</v>
      </c>
    </row>
    <row r="568" spans="14:23" outlineLevel="2" x14ac:dyDescent="0.2">
      <c r="N568" s="29">
        <v>38601</v>
      </c>
      <c r="O568" s="29">
        <v>38602</v>
      </c>
      <c r="P568" s="29">
        <v>38602</v>
      </c>
      <c r="Q568" s="37">
        <v>38596</v>
      </c>
      <c r="R568" s="30">
        <v>11.8</v>
      </c>
      <c r="S568" s="30">
        <v>11.37</v>
      </c>
      <c r="T568" s="33">
        <v>11.029</v>
      </c>
      <c r="U568" s="34">
        <v>396700</v>
      </c>
      <c r="V568" s="33">
        <v>56</v>
      </c>
      <c r="W568" s="33">
        <v>31</v>
      </c>
    </row>
    <row r="569" spans="14:23" outlineLevel="2" x14ac:dyDescent="0.2">
      <c r="N569" s="32">
        <v>38602</v>
      </c>
      <c r="O569" s="32">
        <v>38603</v>
      </c>
      <c r="P569" s="32">
        <v>38603</v>
      </c>
      <c r="Q569" s="37">
        <v>38596</v>
      </c>
      <c r="R569" s="33">
        <v>11.35</v>
      </c>
      <c r="S569" s="33">
        <v>10.83</v>
      </c>
      <c r="T569" s="30">
        <v>10.919499999999999</v>
      </c>
      <c r="U569" s="31">
        <v>641400</v>
      </c>
      <c r="V569" s="30">
        <v>84</v>
      </c>
      <c r="W569" s="30">
        <v>35</v>
      </c>
    </row>
    <row r="570" spans="14:23" outlineLevel="2" x14ac:dyDescent="0.2">
      <c r="N570" s="29">
        <v>38603</v>
      </c>
      <c r="O570" s="29">
        <v>38604</v>
      </c>
      <c r="P570" s="29">
        <v>38604</v>
      </c>
      <c r="Q570" s="37">
        <v>38596</v>
      </c>
      <c r="R570" s="30">
        <v>11.1</v>
      </c>
      <c r="S570" s="30">
        <v>10.8</v>
      </c>
      <c r="T570" s="33">
        <v>11.032400000000001</v>
      </c>
      <c r="U570" s="34">
        <v>360500</v>
      </c>
      <c r="V570" s="33">
        <v>52</v>
      </c>
      <c r="W570" s="33">
        <v>27</v>
      </c>
    </row>
    <row r="571" spans="14:23" outlineLevel="2" x14ac:dyDescent="0.2">
      <c r="N571" s="32">
        <v>38604</v>
      </c>
      <c r="O571" s="32">
        <v>38605</v>
      </c>
      <c r="P571" s="32">
        <v>38607</v>
      </c>
      <c r="Q571" s="37">
        <v>38596</v>
      </c>
      <c r="R571" s="33">
        <v>11.15</v>
      </c>
      <c r="S571" s="33">
        <v>10.97</v>
      </c>
      <c r="T571" s="30">
        <v>10.6683</v>
      </c>
      <c r="U571" s="31">
        <v>595900</v>
      </c>
      <c r="V571" s="30">
        <v>75</v>
      </c>
      <c r="W571" s="30">
        <v>34</v>
      </c>
    </row>
    <row r="572" spans="14:23" outlineLevel="2" x14ac:dyDescent="0.2">
      <c r="N572" s="29">
        <v>38607</v>
      </c>
      <c r="O572" s="29">
        <v>38608</v>
      </c>
      <c r="P572" s="29">
        <v>38608</v>
      </c>
      <c r="Q572" s="37">
        <v>38596</v>
      </c>
      <c r="R572" s="30">
        <v>10.855</v>
      </c>
      <c r="S572" s="30">
        <v>10.615</v>
      </c>
      <c r="T572" s="33">
        <v>10.694900000000001</v>
      </c>
      <c r="U572" s="34">
        <v>837200</v>
      </c>
      <c r="V572" s="33">
        <v>112</v>
      </c>
      <c r="W572" s="33">
        <v>40</v>
      </c>
    </row>
    <row r="573" spans="14:23" outlineLevel="2" x14ac:dyDescent="0.2">
      <c r="N573" s="32">
        <v>38608</v>
      </c>
      <c r="O573" s="32">
        <v>38609</v>
      </c>
      <c r="P573" s="32">
        <v>38609</v>
      </c>
      <c r="Q573" s="37">
        <v>38596</v>
      </c>
      <c r="R573" s="33">
        <v>10.91</v>
      </c>
      <c r="S573" s="33">
        <v>10.574999999999999</v>
      </c>
      <c r="T573" s="30">
        <v>10.801</v>
      </c>
      <c r="U573" s="31">
        <v>839600</v>
      </c>
      <c r="V573" s="30">
        <v>108</v>
      </c>
      <c r="W573" s="30">
        <v>36</v>
      </c>
    </row>
    <row r="574" spans="14:23" outlineLevel="2" x14ac:dyDescent="0.2">
      <c r="N574" s="29">
        <v>38609</v>
      </c>
      <c r="O574" s="29">
        <v>38610</v>
      </c>
      <c r="P574" s="29">
        <v>38610</v>
      </c>
      <c r="Q574" s="37">
        <v>38596</v>
      </c>
      <c r="R574" s="30">
        <v>10.99</v>
      </c>
      <c r="S574" s="30">
        <v>10.65</v>
      </c>
      <c r="T574" s="33">
        <v>11.241300000000001</v>
      </c>
      <c r="U574" s="34">
        <v>452300</v>
      </c>
      <c r="V574" s="33">
        <v>61</v>
      </c>
      <c r="W574" s="33">
        <v>29</v>
      </c>
    </row>
    <row r="575" spans="14:23" outlineLevel="2" x14ac:dyDescent="0.2">
      <c r="N575" s="32">
        <v>38610</v>
      </c>
      <c r="O575" s="32">
        <v>38611</v>
      </c>
      <c r="P575" s="32">
        <v>38611</v>
      </c>
      <c r="Q575" s="37">
        <v>38596</v>
      </c>
      <c r="R575" s="33">
        <v>11.45</v>
      </c>
      <c r="S575" s="33">
        <v>10.82</v>
      </c>
      <c r="T575" s="30">
        <v>11.2485</v>
      </c>
      <c r="U575" s="31">
        <v>533100</v>
      </c>
      <c r="V575" s="30">
        <v>72</v>
      </c>
      <c r="W575" s="30">
        <v>31</v>
      </c>
    </row>
    <row r="576" spans="14:23" outlineLevel="2" x14ac:dyDescent="0.2">
      <c r="N576" s="29">
        <v>38611</v>
      </c>
      <c r="O576" s="29">
        <v>38612</v>
      </c>
      <c r="P576" s="29">
        <v>38614</v>
      </c>
      <c r="Q576" s="37">
        <v>38596</v>
      </c>
      <c r="R576" s="30">
        <v>11.34</v>
      </c>
      <c r="S576" s="30">
        <v>11.16</v>
      </c>
      <c r="T576" s="33">
        <v>11.9964</v>
      </c>
      <c r="U576" s="34">
        <v>328600</v>
      </c>
      <c r="V576" s="33">
        <v>53</v>
      </c>
      <c r="W576" s="33">
        <v>26</v>
      </c>
    </row>
    <row r="577" spans="14:23" outlineLevel="2" x14ac:dyDescent="0.2">
      <c r="N577" s="32">
        <v>38614</v>
      </c>
      <c r="O577" s="32">
        <v>38615</v>
      </c>
      <c r="P577" s="32">
        <v>38615</v>
      </c>
      <c r="Q577" s="37">
        <v>38596</v>
      </c>
      <c r="R577" s="33">
        <v>12.7</v>
      </c>
      <c r="S577" s="33">
        <v>11.8</v>
      </c>
      <c r="T577" s="30">
        <v>12.7569</v>
      </c>
      <c r="U577" s="31">
        <v>412100</v>
      </c>
      <c r="V577" s="30">
        <v>64</v>
      </c>
      <c r="W577" s="30">
        <v>31</v>
      </c>
    </row>
    <row r="578" spans="14:23" outlineLevel="2" x14ac:dyDescent="0.2">
      <c r="N578" s="29">
        <v>38615</v>
      </c>
      <c r="O578" s="29">
        <v>38616</v>
      </c>
      <c r="P578" s="29">
        <v>38616</v>
      </c>
      <c r="Q578" s="37">
        <v>38596</v>
      </c>
      <c r="R578" s="30">
        <v>13.1</v>
      </c>
      <c r="S578" s="30">
        <v>12.18</v>
      </c>
      <c r="T578" s="33">
        <v>14.262700000000001</v>
      </c>
      <c r="U578" s="34">
        <v>219500</v>
      </c>
      <c r="V578" s="33">
        <v>31</v>
      </c>
      <c r="W578" s="33">
        <v>21</v>
      </c>
    </row>
    <row r="579" spans="14:23" outlineLevel="2" x14ac:dyDescent="0.2">
      <c r="N579" s="32">
        <v>38616</v>
      </c>
      <c r="O579" s="32">
        <v>38617</v>
      </c>
      <c r="P579" s="32">
        <v>38617</v>
      </c>
      <c r="Q579" s="37">
        <v>38596</v>
      </c>
      <c r="R579" s="33">
        <v>14.5</v>
      </c>
      <c r="S579" s="33">
        <v>14.1</v>
      </c>
      <c r="T579" s="30">
        <v>14.8423</v>
      </c>
      <c r="U579" s="31">
        <v>210900</v>
      </c>
      <c r="V579" s="30">
        <v>29</v>
      </c>
      <c r="W579" s="30">
        <v>15</v>
      </c>
    </row>
    <row r="580" spans="14:23" outlineLevel="2" x14ac:dyDescent="0.2">
      <c r="N580" s="29">
        <v>38617</v>
      </c>
      <c r="O580" s="29">
        <v>38618</v>
      </c>
      <c r="P580" s="29">
        <v>38621</v>
      </c>
      <c r="Q580" s="37">
        <v>38596</v>
      </c>
      <c r="R580" s="30">
        <v>16</v>
      </c>
      <c r="S580" s="30">
        <v>14</v>
      </c>
      <c r="T580" s="33">
        <v>14.8423</v>
      </c>
      <c r="U580" s="34">
        <v>210900</v>
      </c>
      <c r="V580" s="33">
        <v>29</v>
      </c>
      <c r="W580" s="33">
        <v>15</v>
      </c>
    </row>
    <row r="581" spans="14:23" outlineLevel="2" x14ac:dyDescent="0.2">
      <c r="N581" s="32">
        <v>38618</v>
      </c>
      <c r="O581" s="32">
        <v>38618</v>
      </c>
      <c r="P581" s="32">
        <v>38621</v>
      </c>
      <c r="Q581" s="37">
        <v>38596</v>
      </c>
      <c r="R581" s="33">
        <v>16</v>
      </c>
      <c r="S581" s="33">
        <v>14</v>
      </c>
      <c r="T581" s="33">
        <f>SUBTOTAL(1,T564:T580)</f>
        <v>11.982264705882351</v>
      </c>
      <c r="U581" s="34"/>
      <c r="V581" s="33"/>
      <c r="W581" s="33"/>
    </row>
    <row r="582" spans="14:23" ht="18.75" outlineLevel="2" x14ac:dyDescent="0.2">
      <c r="N582" s="32"/>
      <c r="O582" s="32"/>
      <c r="P582" s="32"/>
      <c r="Q582" s="38" t="s">
        <v>70</v>
      </c>
      <c r="R582" s="33"/>
      <c r="S582" s="33"/>
      <c r="T582" s="30">
        <v>13.677</v>
      </c>
      <c r="U582" s="31">
        <v>256500</v>
      </c>
      <c r="V582" s="30">
        <v>33</v>
      </c>
      <c r="W582" s="30">
        <v>19</v>
      </c>
    </row>
    <row r="583" spans="14:23" outlineLevel="2" x14ac:dyDescent="0.2">
      <c r="N583" s="29">
        <v>38632</v>
      </c>
      <c r="O583" s="29">
        <v>38633</v>
      </c>
      <c r="P583" s="29">
        <v>38635</v>
      </c>
      <c r="Q583" s="37">
        <v>38626</v>
      </c>
      <c r="R583" s="30">
        <v>13.9</v>
      </c>
      <c r="S583" s="30">
        <v>13.31</v>
      </c>
      <c r="T583" s="33">
        <v>13.2873</v>
      </c>
      <c r="U583" s="34">
        <v>201500</v>
      </c>
      <c r="V583" s="33">
        <v>28</v>
      </c>
      <c r="W583" s="33">
        <v>14</v>
      </c>
    </row>
    <row r="584" spans="14:23" outlineLevel="2" x14ac:dyDescent="0.2">
      <c r="N584" s="32">
        <v>38635</v>
      </c>
      <c r="O584" s="32">
        <v>38636</v>
      </c>
      <c r="P584" s="32">
        <v>38636</v>
      </c>
      <c r="Q584" s="37">
        <v>38626</v>
      </c>
      <c r="R584" s="33">
        <v>13.4</v>
      </c>
      <c r="S584" s="33">
        <v>13.13</v>
      </c>
      <c r="T584" s="30">
        <v>13.666399999999999</v>
      </c>
      <c r="U584" s="31">
        <v>422200</v>
      </c>
      <c r="V584" s="30">
        <v>50</v>
      </c>
      <c r="W584" s="30">
        <v>22</v>
      </c>
    </row>
    <row r="585" spans="14:23" outlineLevel="2" x14ac:dyDescent="0.2">
      <c r="N585" s="29">
        <v>38636</v>
      </c>
      <c r="O585" s="29">
        <v>38637</v>
      </c>
      <c r="P585" s="29">
        <v>38637</v>
      </c>
      <c r="Q585" s="37">
        <v>38626</v>
      </c>
      <c r="R585" s="30">
        <v>13.7</v>
      </c>
      <c r="S585" s="30">
        <v>13.62</v>
      </c>
      <c r="T585" s="33">
        <v>13.772399999999999</v>
      </c>
      <c r="U585" s="34">
        <v>327700</v>
      </c>
      <c r="V585" s="33">
        <v>51</v>
      </c>
      <c r="W585" s="33">
        <v>27</v>
      </c>
    </row>
    <row r="586" spans="14:23" outlineLevel="1" x14ac:dyDescent="0.2">
      <c r="N586" s="32">
        <v>38637</v>
      </c>
      <c r="O586" s="32">
        <v>38638</v>
      </c>
      <c r="P586" s="32">
        <v>38638</v>
      </c>
      <c r="Q586" s="37">
        <v>38626</v>
      </c>
      <c r="R586" s="33">
        <v>14</v>
      </c>
      <c r="S586" s="33">
        <v>13.6</v>
      </c>
      <c r="T586" s="30">
        <v>13.4831</v>
      </c>
      <c r="U586" s="31">
        <v>311500</v>
      </c>
      <c r="V586" s="30">
        <v>38</v>
      </c>
      <c r="W586" s="30">
        <v>21</v>
      </c>
    </row>
    <row r="587" spans="14:23" outlineLevel="2" x14ac:dyDescent="0.2">
      <c r="N587" s="29">
        <v>38638</v>
      </c>
      <c r="O587" s="29">
        <v>38639</v>
      </c>
      <c r="P587" s="29">
        <v>38639</v>
      </c>
      <c r="Q587" s="37">
        <v>38626</v>
      </c>
      <c r="R587" s="30">
        <v>13.75</v>
      </c>
      <c r="S587" s="30">
        <v>13.25</v>
      </c>
      <c r="T587" s="33">
        <v>12.8071</v>
      </c>
      <c r="U587" s="34">
        <v>475500</v>
      </c>
      <c r="V587" s="33">
        <v>70</v>
      </c>
      <c r="W587" s="33">
        <v>26</v>
      </c>
    </row>
    <row r="588" spans="14:23" outlineLevel="2" x14ac:dyDescent="0.2">
      <c r="N588" s="32">
        <v>38639</v>
      </c>
      <c r="O588" s="32">
        <v>38640</v>
      </c>
      <c r="P588" s="32">
        <v>38642</v>
      </c>
      <c r="Q588" s="37">
        <v>38626</v>
      </c>
      <c r="R588" s="33">
        <v>13.05</v>
      </c>
      <c r="S588" s="33">
        <v>12.71</v>
      </c>
      <c r="T588" s="30">
        <v>13.893000000000001</v>
      </c>
      <c r="U588" s="31">
        <v>352600</v>
      </c>
      <c r="V588" s="30">
        <v>44</v>
      </c>
      <c r="W588" s="30">
        <v>24</v>
      </c>
    </row>
    <row r="589" spans="14:23" outlineLevel="2" x14ac:dyDescent="0.2">
      <c r="N589" s="29">
        <v>38642</v>
      </c>
      <c r="O589" s="29">
        <v>38643</v>
      </c>
      <c r="P589" s="29">
        <v>38643</v>
      </c>
      <c r="Q589" s="37">
        <v>38626</v>
      </c>
      <c r="R589" s="30">
        <v>14.06</v>
      </c>
      <c r="S589" s="30">
        <v>13.76</v>
      </c>
      <c r="T589" s="33">
        <v>13.407299999999999</v>
      </c>
      <c r="U589" s="34">
        <v>289900</v>
      </c>
      <c r="V589" s="33">
        <v>44</v>
      </c>
      <c r="W589" s="33">
        <v>25</v>
      </c>
    </row>
    <row r="590" spans="14:23" outlineLevel="2" x14ac:dyDescent="0.2">
      <c r="N590" s="32">
        <v>38643</v>
      </c>
      <c r="O590" s="32">
        <v>38644</v>
      </c>
      <c r="P590" s="32">
        <v>38644</v>
      </c>
      <c r="Q590" s="37">
        <v>38626</v>
      </c>
      <c r="R590" s="33">
        <v>13.59</v>
      </c>
      <c r="S590" s="33">
        <v>13.32</v>
      </c>
      <c r="T590" s="30">
        <v>13.522</v>
      </c>
      <c r="U590" s="31">
        <v>151700</v>
      </c>
      <c r="V590" s="30">
        <v>24</v>
      </c>
      <c r="W590" s="30">
        <v>18</v>
      </c>
    </row>
    <row r="591" spans="14:23" outlineLevel="2" x14ac:dyDescent="0.2">
      <c r="N591" s="29">
        <v>38644</v>
      </c>
      <c r="O591" s="29">
        <v>38645</v>
      </c>
      <c r="P591" s="29">
        <v>38645</v>
      </c>
      <c r="Q591" s="37">
        <v>38626</v>
      </c>
      <c r="R591" s="30">
        <v>13.54</v>
      </c>
      <c r="S591" s="30">
        <v>13.5</v>
      </c>
      <c r="T591" s="33">
        <v>13.236499999999999</v>
      </c>
      <c r="U591" s="34">
        <v>205300</v>
      </c>
      <c r="V591" s="33">
        <v>36</v>
      </c>
      <c r="W591" s="33">
        <v>20</v>
      </c>
    </row>
    <row r="592" spans="14:23" outlineLevel="2" x14ac:dyDescent="0.2">
      <c r="N592" s="32">
        <v>38645</v>
      </c>
      <c r="O592" s="32">
        <v>38646</v>
      </c>
      <c r="P592" s="32">
        <v>38646</v>
      </c>
      <c r="Q592" s="37">
        <v>38626</v>
      </c>
      <c r="R592" s="33">
        <v>13.32</v>
      </c>
      <c r="S592" s="33">
        <v>12.85</v>
      </c>
      <c r="T592" s="30">
        <v>12.7326</v>
      </c>
      <c r="U592" s="31">
        <v>283600</v>
      </c>
      <c r="V592" s="30">
        <v>41</v>
      </c>
      <c r="W592" s="30">
        <v>23</v>
      </c>
    </row>
    <row r="593" spans="14:23" outlineLevel="2" x14ac:dyDescent="0.2">
      <c r="N593" s="29">
        <v>38646</v>
      </c>
      <c r="O593" s="29">
        <v>38647</v>
      </c>
      <c r="P593" s="29">
        <v>38649</v>
      </c>
      <c r="Q593" s="37">
        <v>38626</v>
      </c>
      <c r="R593" s="30">
        <v>12.824999999999999</v>
      </c>
      <c r="S593" s="30">
        <v>12.68</v>
      </c>
      <c r="T593" s="33">
        <v>12.949199999999999</v>
      </c>
      <c r="U593" s="34">
        <v>486100</v>
      </c>
      <c r="V593" s="33">
        <v>66</v>
      </c>
      <c r="W593" s="33">
        <v>22</v>
      </c>
    </row>
    <row r="594" spans="14:23" outlineLevel="2" x14ac:dyDescent="0.2">
      <c r="N594" s="32">
        <v>38649</v>
      </c>
      <c r="O594" s="32">
        <v>38650</v>
      </c>
      <c r="P594" s="32">
        <v>38650</v>
      </c>
      <c r="Q594" s="37">
        <v>38626</v>
      </c>
      <c r="R594" s="33">
        <v>13.3</v>
      </c>
      <c r="S594" s="33">
        <v>12.75</v>
      </c>
      <c r="T594" s="30">
        <v>13.8963</v>
      </c>
      <c r="U594" s="31">
        <v>405000</v>
      </c>
      <c r="V594" s="30">
        <v>57</v>
      </c>
      <c r="W594" s="30">
        <v>24</v>
      </c>
    </row>
    <row r="595" spans="14:23" outlineLevel="1" x14ac:dyDescent="0.2">
      <c r="N595" s="29">
        <v>38650</v>
      </c>
      <c r="O595" s="29">
        <v>38651</v>
      </c>
      <c r="P595" s="29">
        <v>38651</v>
      </c>
      <c r="Q595" s="37">
        <v>38626</v>
      </c>
      <c r="R595" s="30">
        <v>14.09</v>
      </c>
      <c r="S595" s="30">
        <v>13.7</v>
      </c>
      <c r="T595" s="33">
        <v>14.683400000000001</v>
      </c>
      <c r="U595" s="34">
        <v>242000</v>
      </c>
      <c r="V595" s="33">
        <v>38</v>
      </c>
      <c r="W595" s="33">
        <v>24</v>
      </c>
    </row>
    <row r="596" spans="14:23" x14ac:dyDescent="0.2">
      <c r="N596" s="32">
        <v>38651</v>
      </c>
      <c r="O596" s="32">
        <v>38652</v>
      </c>
      <c r="P596" s="32">
        <v>38652</v>
      </c>
      <c r="Q596" s="37">
        <v>38626</v>
      </c>
      <c r="R596" s="33">
        <v>14.89</v>
      </c>
      <c r="S596" s="33">
        <v>14.41</v>
      </c>
      <c r="T596" s="30">
        <v>13.906599999999999</v>
      </c>
      <c r="U596" s="31">
        <v>239700</v>
      </c>
      <c r="V596" s="30">
        <v>36</v>
      </c>
      <c r="W596" s="30">
        <v>21</v>
      </c>
    </row>
    <row r="597" spans="14:23" x14ac:dyDescent="0.2">
      <c r="N597" s="29">
        <v>38652</v>
      </c>
      <c r="O597" s="29">
        <v>38653</v>
      </c>
      <c r="P597" s="29">
        <v>38653</v>
      </c>
      <c r="Q597" s="37">
        <v>38626</v>
      </c>
      <c r="R597" s="30">
        <v>14.085000000000001</v>
      </c>
      <c r="S597" s="30">
        <v>13.8</v>
      </c>
      <c r="T597" s="33">
        <v>13.103899999999999</v>
      </c>
      <c r="U597" s="34">
        <v>234100</v>
      </c>
      <c r="V597" s="33">
        <v>38</v>
      </c>
      <c r="W597" s="33">
        <v>24</v>
      </c>
    </row>
    <row r="598" spans="14:23" x14ac:dyDescent="0.2">
      <c r="N598" s="32">
        <v>38653</v>
      </c>
      <c r="O598" s="32">
        <v>38654</v>
      </c>
      <c r="P598" s="32">
        <v>38656</v>
      </c>
      <c r="Q598" s="37">
        <v>38626</v>
      </c>
      <c r="R598" s="33">
        <v>13.25</v>
      </c>
      <c r="S598" s="33">
        <v>13.005000000000001</v>
      </c>
      <c r="T598" s="33">
        <f>SUBTOTAL(1,T582:T597)</f>
        <v>13.50150625</v>
      </c>
      <c r="U598" s="34"/>
      <c r="V598" s="33"/>
      <c r="W598" s="33"/>
    </row>
    <row r="599" spans="14:23" ht="18.75" x14ac:dyDescent="0.2">
      <c r="N599" s="32"/>
      <c r="O599" s="32"/>
      <c r="P599" s="32"/>
      <c r="Q599" s="38" t="s">
        <v>71</v>
      </c>
      <c r="R599" s="33"/>
      <c r="S599" s="33"/>
      <c r="T599" s="30">
        <v>12.176399999999999</v>
      </c>
      <c r="U599" s="31">
        <v>413600</v>
      </c>
      <c r="V599" s="30">
        <v>60</v>
      </c>
      <c r="W599" s="30">
        <v>24</v>
      </c>
    </row>
    <row r="600" spans="14:23" x14ac:dyDescent="0.2">
      <c r="N600" s="29">
        <v>38656</v>
      </c>
      <c r="O600" s="29">
        <v>38657</v>
      </c>
      <c r="P600" s="29">
        <v>38657</v>
      </c>
      <c r="Q600" s="37">
        <v>38657</v>
      </c>
      <c r="R600" s="30">
        <v>12.6</v>
      </c>
      <c r="S600" s="30">
        <v>11.65</v>
      </c>
      <c r="T600" s="33">
        <v>10.796900000000001</v>
      </c>
      <c r="U600" s="34">
        <v>430000</v>
      </c>
      <c r="V600" s="33">
        <v>56</v>
      </c>
      <c r="W600" s="33">
        <v>34</v>
      </c>
    </row>
    <row r="601" spans="14:23" x14ac:dyDescent="0.2">
      <c r="N601" s="32">
        <v>38657</v>
      </c>
      <c r="O601" s="32">
        <v>38658</v>
      </c>
      <c r="P601" s="32">
        <v>38658</v>
      </c>
      <c r="Q601" s="37">
        <v>38657</v>
      </c>
      <c r="R601" s="33">
        <v>11.4</v>
      </c>
      <c r="S601" s="33">
        <v>10.24</v>
      </c>
      <c r="T601" s="30">
        <v>10.846399999999999</v>
      </c>
      <c r="U601" s="31">
        <v>394200</v>
      </c>
      <c r="V601" s="30">
        <v>43</v>
      </c>
      <c r="W601" s="30">
        <v>25</v>
      </c>
    </row>
    <row r="602" spans="14:23" x14ac:dyDescent="0.2">
      <c r="N602" s="29">
        <v>38658</v>
      </c>
      <c r="O602" s="29">
        <v>38659</v>
      </c>
      <c r="P602" s="29">
        <v>38659</v>
      </c>
      <c r="Q602" s="37">
        <v>38657</v>
      </c>
      <c r="R602" s="30">
        <v>10.94</v>
      </c>
      <c r="S602" s="30">
        <v>10.62</v>
      </c>
      <c r="T602" s="33">
        <v>10.7948</v>
      </c>
      <c r="U602" s="34">
        <v>395800</v>
      </c>
      <c r="V602" s="33">
        <v>60</v>
      </c>
      <c r="W602" s="33">
        <v>27</v>
      </c>
    </row>
    <row r="603" spans="14:23" x14ac:dyDescent="0.2">
      <c r="N603" s="32">
        <v>38659</v>
      </c>
      <c r="O603" s="32">
        <v>38660</v>
      </c>
      <c r="P603" s="32">
        <v>38660</v>
      </c>
      <c r="Q603" s="37">
        <v>38657</v>
      </c>
      <c r="R603" s="33">
        <v>11</v>
      </c>
      <c r="S603" s="33">
        <v>10.65</v>
      </c>
      <c r="T603" s="30">
        <v>9.6734000000000009</v>
      </c>
      <c r="U603" s="31">
        <v>327500</v>
      </c>
      <c r="V603" s="30">
        <v>42</v>
      </c>
      <c r="W603" s="30">
        <v>25</v>
      </c>
    </row>
    <row r="604" spans="14:23" x14ac:dyDescent="0.2">
      <c r="N604" s="29">
        <v>38660</v>
      </c>
      <c r="O604" s="29">
        <v>38661</v>
      </c>
      <c r="P604" s="29">
        <v>38663</v>
      </c>
      <c r="Q604" s="37">
        <v>38657</v>
      </c>
      <c r="R604" s="30">
        <v>9.9</v>
      </c>
      <c r="S604" s="30">
        <v>8.8000000000000007</v>
      </c>
      <c r="T604" s="33">
        <v>8.7745999999999995</v>
      </c>
      <c r="U604" s="34">
        <v>521800</v>
      </c>
      <c r="V604" s="33">
        <v>78</v>
      </c>
      <c r="W604" s="33">
        <v>34</v>
      </c>
    </row>
    <row r="605" spans="14:23" x14ac:dyDescent="0.2">
      <c r="N605" s="32">
        <v>38663</v>
      </c>
      <c r="O605" s="32">
        <v>38664</v>
      </c>
      <c r="P605" s="32">
        <v>38664</v>
      </c>
      <c r="Q605" s="37">
        <v>38657</v>
      </c>
      <c r="R605" s="33">
        <v>9.5</v>
      </c>
      <c r="S605" s="33">
        <v>8.26</v>
      </c>
      <c r="T605" s="30">
        <v>9.1501999999999999</v>
      </c>
      <c r="U605" s="31">
        <v>567900</v>
      </c>
      <c r="V605" s="30">
        <v>82</v>
      </c>
      <c r="W605" s="30">
        <v>32</v>
      </c>
    </row>
    <row r="606" spans="14:23" x14ac:dyDescent="0.2">
      <c r="N606" s="29">
        <v>38664</v>
      </c>
      <c r="O606" s="29">
        <v>38665</v>
      </c>
      <c r="P606" s="29">
        <v>38665</v>
      </c>
      <c r="Q606" s="37">
        <v>38657</v>
      </c>
      <c r="R606" s="30">
        <v>10.1</v>
      </c>
      <c r="S606" s="30">
        <v>8.75</v>
      </c>
      <c r="T606" s="33">
        <v>9.3109999999999999</v>
      </c>
      <c r="U606" s="34">
        <v>412800</v>
      </c>
      <c r="V606" s="33">
        <v>69</v>
      </c>
      <c r="W606" s="33">
        <v>33</v>
      </c>
    </row>
    <row r="607" spans="14:23" x14ac:dyDescent="0.2">
      <c r="N607" s="32">
        <v>38665</v>
      </c>
      <c r="O607" s="32">
        <v>38666</v>
      </c>
      <c r="P607" s="32">
        <v>38666</v>
      </c>
      <c r="Q607" s="37">
        <v>38657</v>
      </c>
      <c r="R607" s="33">
        <v>9.5399999999999991</v>
      </c>
      <c r="S607" s="33">
        <v>8.9499999999999993</v>
      </c>
      <c r="T607" s="30">
        <v>9.6603999999999992</v>
      </c>
      <c r="U607" s="31">
        <v>536000</v>
      </c>
      <c r="V607" s="30">
        <v>70</v>
      </c>
      <c r="W607" s="30">
        <v>30</v>
      </c>
    </row>
    <row r="608" spans="14:23" x14ac:dyDescent="0.2">
      <c r="N608" s="29">
        <v>38666</v>
      </c>
      <c r="O608" s="29">
        <v>38667</v>
      </c>
      <c r="P608" s="29">
        <v>38667</v>
      </c>
      <c r="Q608" s="37">
        <v>38657</v>
      </c>
      <c r="R608" s="30">
        <v>9.9</v>
      </c>
      <c r="S608" s="30">
        <v>9.1</v>
      </c>
      <c r="T608" s="33">
        <v>9.2035</v>
      </c>
      <c r="U608" s="34">
        <v>619400</v>
      </c>
      <c r="V608" s="33">
        <v>87</v>
      </c>
      <c r="W608" s="33">
        <v>34</v>
      </c>
    </row>
    <row r="609" spans="14:23" x14ac:dyDescent="0.2">
      <c r="N609" s="32">
        <v>38667</v>
      </c>
      <c r="O609" s="32">
        <v>38668</v>
      </c>
      <c r="P609" s="32">
        <v>38670</v>
      </c>
      <c r="Q609" s="37">
        <v>38657</v>
      </c>
      <c r="R609" s="33">
        <v>10</v>
      </c>
      <c r="S609" s="33">
        <v>8.6999999999999993</v>
      </c>
      <c r="T609" s="30">
        <v>9.1493000000000002</v>
      </c>
      <c r="U609" s="31">
        <v>540500</v>
      </c>
      <c r="V609" s="30">
        <v>71</v>
      </c>
      <c r="W609" s="30">
        <v>29</v>
      </c>
    </row>
    <row r="610" spans="14:23" x14ac:dyDescent="0.2">
      <c r="N610" s="29">
        <v>38670</v>
      </c>
      <c r="O610" s="29">
        <v>38671</v>
      </c>
      <c r="P610" s="29">
        <v>38671</v>
      </c>
      <c r="Q610" s="37">
        <v>38657</v>
      </c>
      <c r="R610" s="30">
        <v>9.58</v>
      </c>
      <c r="S610" s="30">
        <v>8.6</v>
      </c>
      <c r="T610" s="33">
        <v>9.2053999999999991</v>
      </c>
      <c r="U610" s="34">
        <v>377800</v>
      </c>
      <c r="V610" s="33">
        <v>52</v>
      </c>
      <c r="W610" s="33">
        <v>26</v>
      </c>
    </row>
    <row r="611" spans="14:23" x14ac:dyDescent="0.2">
      <c r="N611" s="32">
        <v>38671</v>
      </c>
      <c r="O611" s="32">
        <v>38672</v>
      </c>
      <c r="P611" s="32">
        <v>38672</v>
      </c>
      <c r="Q611" s="37">
        <v>38657</v>
      </c>
      <c r="R611" s="33">
        <v>9.49</v>
      </c>
      <c r="S611" s="33">
        <v>9</v>
      </c>
      <c r="T611" s="30">
        <v>11.034000000000001</v>
      </c>
      <c r="U611" s="31">
        <v>543500</v>
      </c>
      <c r="V611" s="30">
        <v>61</v>
      </c>
      <c r="W611" s="30">
        <v>31</v>
      </c>
    </row>
    <row r="612" spans="14:23" x14ac:dyDescent="0.2">
      <c r="N612" s="29">
        <v>38672</v>
      </c>
      <c r="O612" s="29">
        <v>38673</v>
      </c>
      <c r="P612" s="29">
        <v>38673</v>
      </c>
      <c r="Q612" s="37">
        <v>38657</v>
      </c>
      <c r="R612" s="30">
        <v>11.3</v>
      </c>
      <c r="S612" s="30">
        <v>10.4</v>
      </c>
      <c r="T612" s="33">
        <v>11.9169</v>
      </c>
      <c r="U612" s="34">
        <v>435400</v>
      </c>
      <c r="V612" s="33">
        <v>58</v>
      </c>
      <c r="W612" s="33">
        <v>25</v>
      </c>
    </row>
    <row r="613" spans="14:23" x14ac:dyDescent="0.2">
      <c r="N613" s="32">
        <v>38673</v>
      </c>
      <c r="O613" s="32">
        <v>38674</v>
      </c>
      <c r="P613" s="32">
        <v>38674</v>
      </c>
      <c r="Q613" s="37">
        <v>38657</v>
      </c>
      <c r="R613" s="33">
        <v>12.15</v>
      </c>
      <c r="S613" s="33">
        <v>11.25</v>
      </c>
      <c r="T613" s="30">
        <v>10.0092</v>
      </c>
      <c r="U613" s="31">
        <v>390500</v>
      </c>
      <c r="V613" s="30">
        <v>55</v>
      </c>
      <c r="W613" s="30">
        <v>29</v>
      </c>
    </row>
    <row r="614" spans="14:23" x14ac:dyDescent="0.2">
      <c r="N614" s="29">
        <v>38674</v>
      </c>
      <c r="O614" s="29">
        <v>38675</v>
      </c>
      <c r="P614" s="29">
        <v>38677</v>
      </c>
      <c r="Q614" s="37">
        <v>38657</v>
      </c>
      <c r="R614" s="30">
        <v>10.35</v>
      </c>
      <c r="S614" s="30">
        <v>9.75</v>
      </c>
      <c r="T614" s="33">
        <v>10.476699999999999</v>
      </c>
      <c r="U614" s="34">
        <v>537700</v>
      </c>
      <c r="V614" s="33">
        <v>71</v>
      </c>
      <c r="W614" s="33">
        <v>27</v>
      </c>
    </row>
    <row r="615" spans="14:23" x14ac:dyDescent="0.2">
      <c r="N615" s="32">
        <v>38677</v>
      </c>
      <c r="O615" s="32">
        <v>38678</v>
      </c>
      <c r="P615" s="32">
        <v>38678</v>
      </c>
      <c r="Q615" s="37">
        <v>38657</v>
      </c>
      <c r="R615" s="33">
        <v>10.9</v>
      </c>
      <c r="S615" s="33">
        <v>9.65</v>
      </c>
      <c r="T615" s="30">
        <v>11.156000000000001</v>
      </c>
      <c r="U615" s="31">
        <v>618400</v>
      </c>
      <c r="V615" s="30">
        <v>74</v>
      </c>
      <c r="W615" s="30">
        <v>30</v>
      </c>
    </row>
    <row r="616" spans="14:23" x14ac:dyDescent="0.2">
      <c r="N616" s="29">
        <v>38678</v>
      </c>
      <c r="O616" s="29">
        <v>38679</v>
      </c>
      <c r="P616" s="29">
        <v>38679</v>
      </c>
      <c r="Q616" s="37">
        <v>38657</v>
      </c>
      <c r="R616" s="30">
        <v>11.35</v>
      </c>
      <c r="S616" s="30">
        <v>10.75</v>
      </c>
      <c r="T616" s="33">
        <v>11.0189</v>
      </c>
      <c r="U616" s="34">
        <v>540300</v>
      </c>
      <c r="V616" s="33">
        <v>68</v>
      </c>
      <c r="W616" s="33">
        <v>24</v>
      </c>
    </row>
    <row r="617" spans="14:23" x14ac:dyDescent="0.2">
      <c r="N617" s="32">
        <v>38679</v>
      </c>
      <c r="O617" s="32">
        <v>38680</v>
      </c>
      <c r="P617" s="32">
        <v>38684</v>
      </c>
      <c r="Q617" s="37">
        <v>38657</v>
      </c>
      <c r="R617" s="33">
        <v>11.47</v>
      </c>
      <c r="S617" s="33">
        <v>10.705</v>
      </c>
      <c r="T617" s="30">
        <v>11.0169</v>
      </c>
      <c r="U617" s="31">
        <v>404400</v>
      </c>
      <c r="V617" s="30">
        <v>54</v>
      </c>
      <c r="W617" s="30">
        <v>23</v>
      </c>
    </row>
    <row r="618" spans="14:23" x14ac:dyDescent="0.2">
      <c r="N618" s="29">
        <v>38684</v>
      </c>
      <c r="O618" s="29">
        <v>38685</v>
      </c>
      <c r="P618" s="29">
        <v>38685</v>
      </c>
      <c r="Q618" s="37">
        <v>38657</v>
      </c>
      <c r="R618" s="30">
        <v>11.3</v>
      </c>
      <c r="S618" s="30">
        <v>10.75</v>
      </c>
      <c r="T618" s="33">
        <v>11.1706</v>
      </c>
      <c r="U618" s="34">
        <v>417200</v>
      </c>
      <c r="V618" s="33">
        <v>49</v>
      </c>
      <c r="W618" s="33">
        <v>24</v>
      </c>
    </row>
    <row r="619" spans="14:23" x14ac:dyDescent="0.2">
      <c r="N619" s="32">
        <v>38685</v>
      </c>
      <c r="O619" s="32">
        <v>38686</v>
      </c>
      <c r="P619" s="32">
        <v>38686</v>
      </c>
      <c r="Q619" s="37">
        <v>38657</v>
      </c>
      <c r="R619" s="33">
        <v>11.484999999999999</v>
      </c>
      <c r="S619" s="33">
        <v>11.03</v>
      </c>
      <c r="T619" s="33">
        <f>SUBTOTAL(1,T599:T618)</f>
        <v>10.327074999999999</v>
      </c>
      <c r="U619" s="34"/>
      <c r="V619" s="33"/>
      <c r="W619" s="33"/>
    </row>
    <row r="620" spans="14:23" ht="18.75" x14ac:dyDescent="0.2">
      <c r="N620" s="32"/>
      <c r="O620" s="32"/>
      <c r="P620" s="32"/>
      <c r="Q620" s="38" t="s">
        <v>72</v>
      </c>
      <c r="R620" s="33"/>
      <c r="S620" s="33"/>
      <c r="T620" s="30">
        <v>11.7315</v>
      </c>
      <c r="U620" s="31">
        <v>361200</v>
      </c>
      <c r="V620" s="30">
        <v>47</v>
      </c>
      <c r="W620" s="30">
        <v>28</v>
      </c>
    </row>
    <row r="621" spans="14:23" x14ac:dyDescent="0.2">
      <c r="N621" s="29">
        <v>38686</v>
      </c>
      <c r="O621" s="29">
        <v>38687</v>
      </c>
      <c r="P621" s="29">
        <v>38687</v>
      </c>
      <c r="Q621" s="37">
        <v>38687</v>
      </c>
      <c r="R621" s="30">
        <v>11.87</v>
      </c>
      <c r="S621" s="30">
        <v>11.59</v>
      </c>
      <c r="T621" s="33">
        <v>12.582000000000001</v>
      </c>
      <c r="U621" s="34">
        <v>467500</v>
      </c>
      <c r="V621" s="33">
        <v>64</v>
      </c>
      <c r="W621" s="33">
        <v>24</v>
      </c>
    </row>
    <row r="622" spans="14:23" x14ac:dyDescent="0.2">
      <c r="N622" s="32">
        <v>38687</v>
      </c>
      <c r="O622" s="32">
        <v>38688</v>
      </c>
      <c r="P622" s="32">
        <v>38688</v>
      </c>
      <c r="Q622" s="37">
        <v>38687</v>
      </c>
      <c r="R622" s="33">
        <v>12.7</v>
      </c>
      <c r="S622" s="33">
        <v>12.28</v>
      </c>
      <c r="T622" s="30">
        <v>12.9537</v>
      </c>
      <c r="U622" s="31">
        <v>339300</v>
      </c>
      <c r="V622" s="30">
        <v>47</v>
      </c>
      <c r="W622" s="30">
        <v>26</v>
      </c>
    </row>
    <row r="623" spans="14:23" x14ac:dyDescent="0.2">
      <c r="N623" s="29">
        <v>38688</v>
      </c>
      <c r="O623" s="29">
        <v>38689</v>
      </c>
      <c r="P623" s="29">
        <v>38691</v>
      </c>
      <c r="Q623" s="37">
        <v>38687</v>
      </c>
      <c r="R623" s="30">
        <v>13.15</v>
      </c>
      <c r="S623" s="30">
        <v>12.62</v>
      </c>
      <c r="T623" s="33">
        <v>14.2746</v>
      </c>
      <c r="U623" s="34">
        <v>342700</v>
      </c>
      <c r="V623" s="33">
        <v>50</v>
      </c>
      <c r="W623" s="33">
        <v>28</v>
      </c>
    </row>
    <row r="624" spans="14:23" x14ac:dyDescent="0.2">
      <c r="N624" s="32">
        <v>38691</v>
      </c>
      <c r="O624" s="32">
        <v>38692</v>
      </c>
      <c r="P624" s="32">
        <v>38692</v>
      </c>
      <c r="Q624" s="37">
        <v>38687</v>
      </c>
      <c r="R624" s="33">
        <v>14.4</v>
      </c>
      <c r="S624" s="33">
        <v>14.11</v>
      </c>
      <c r="T624" s="30">
        <v>13.5725</v>
      </c>
      <c r="U624" s="31">
        <v>352900</v>
      </c>
      <c r="V624" s="30">
        <v>53</v>
      </c>
      <c r="W624" s="30">
        <v>26</v>
      </c>
    </row>
    <row r="625" spans="14:23" x14ac:dyDescent="0.2">
      <c r="N625" s="29">
        <v>38692</v>
      </c>
      <c r="O625" s="29">
        <v>38693</v>
      </c>
      <c r="P625" s="29">
        <v>38693</v>
      </c>
      <c r="Q625" s="37">
        <v>38687</v>
      </c>
      <c r="R625" s="30">
        <v>13.78</v>
      </c>
      <c r="S625" s="30">
        <v>13.35</v>
      </c>
      <c r="T625" s="33">
        <v>13.9475</v>
      </c>
      <c r="U625" s="34">
        <v>482800</v>
      </c>
      <c r="V625" s="33">
        <v>68</v>
      </c>
      <c r="W625" s="33">
        <v>26</v>
      </c>
    </row>
    <row r="626" spans="14:23" x14ac:dyDescent="0.2">
      <c r="N626" s="32">
        <v>38693</v>
      </c>
      <c r="O626" s="32">
        <v>38694</v>
      </c>
      <c r="P626" s="32">
        <v>38694</v>
      </c>
      <c r="Q626" s="37">
        <v>38687</v>
      </c>
      <c r="R626" s="33">
        <v>14.05</v>
      </c>
      <c r="S626" s="33">
        <v>13.8</v>
      </c>
      <c r="T626" s="30">
        <v>14.256500000000001</v>
      </c>
      <c r="U626" s="31">
        <v>497800</v>
      </c>
      <c r="V626" s="30">
        <v>65</v>
      </c>
      <c r="W626" s="30">
        <v>27</v>
      </c>
    </row>
    <row r="627" spans="14:23" x14ac:dyDescent="0.2">
      <c r="N627" s="29">
        <v>38694</v>
      </c>
      <c r="O627" s="29">
        <v>38695</v>
      </c>
      <c r="P627" s="29">
        <v>38695</v>
      </c>
      <c r="Q627" s="37">
        <v>38687</v>
      </c>
      <c r="R627" s="30">
        <v>14.45</v>
      </c>
      <c r="S627" s="30">
        <v>14.13</v>
      </c>
      <c r="T627" s="33">
        <v>15.022600000000001</v>
      </c>
      <c r="U627" s="34">
        <v>420400</v>
      </c>
      <c r="V627" s="33">
        <v>64</v>
      </c>
      <c r="W627" s="33">
        <v>25</v>
      </c>
    </row>
    <row r="628" spans="14:23" x14ac:dyDescent="0.2">
      <c r="N628" s="32">
        <v>38695</v>
      </c>
      <c r="O628" s="32">
        <v>38696</v>
      </c>
      <c r="P628" s="32">
        <v>38698</v>
      </c>
      <c r="Q628" s="37">
        <v>38687</v>
      </c>
      <c r="R628" s="33">
        <v>15.43</v>
      </c>
      <c r="S628" s="33">
        <v>14.78</v>
      </c>
      <c r="T628" s="33">
        <f>SUBTOTAL(1,T620:T627)</f>
        <v>13.542612500000001</v>
      </c>
      <c r="U628" s="34"/>
      <c r="V628" s="33"/>
      <c r="W628" s="33"/>
    </row>
    <row r="629" spans="14:23" ht="18.75" x14ac:dyDescent="0.2">
      <c r="N629" s="32"/>
      <c r="O629" s="32"/>
      <c r="P629" s="32"/>
      <c r="Q629" s="38" t="s">
        <v>73</v>
      </c>
      <c r="R629" s="33"/>
      <c r="S629" s="33"/>
      <c r="T629" s="33">
        <f>SUBTOTAL(1,T129:T627)</f>
        <v>7.118075630252104</v>
      </c>
      <c r="U629" s="34"/>
      <c r="V629" s="33"/>
      <c r="W629" s="33"/>
    </row>
    <row r="630" spans="14:23" ht="18.75" x14ac:dyDescent="0.2">
      <c r="N630" s="32"/>
      <c r="O630" s="32"/>
      <c r="P630" s="32"/>
      <c r="Q630" s="38" t="s">
        <v>49</v>
      </c>
      <c r="R630" s="33"/>
      <c r="S630" s="33"/>
    </row>
  </sheetData>
  <phoneticPr fontId="4" type="noConversion"/>
  <pageMargins left="0.75" right="0.75" top="1" bottom="1" header="0.5" footer="0.5"/>
  <pageSetup orientation="portrait" horizontalDpi="1200" verticalDpi="1200" r:id="rId1"/>
  <headerFooter alignWithMargins="0"/>
  <drawing r:id="rId2"/>
  <legacyDrawing r:id="rId3"/>
  <controls>
    <mc:AlternateContent xmlns:mc="http://schemas.openxmlformats.org/markup-compatibility/2006">
      <mc:Choice Requires="x14">
        <control shapeId="1029" r:id="rId4" name="Control 5">
          <controlPr defaultSize="0" r:id="rId5">
            <anchor moveWithCells="1">
              <from>
                <xdr:col>4</xdr:col>
                <xdr:colOff>0</xdr:colOff>
                <xdr:row>133</xdr:row>
                <xdr:rowOff>0</xdr:rowOff>
              </from>
              <to>
                <xdr:col>5</xdr:col>
                <xdr:colOff>228600</xdr:colOff>
                <xdr:row>134</xdr:row>
                <xdr:rowOff>66675</xdr:rowOff>
              </to>
            </anchor>
          </controlPr>
        </control>
      </mc:Choice>
      <mc:Fallback>
        <control shapeId="1029" r:id="rId4" name="Control 5"/>
      </mc:Fallback>
    </mc:AlternateContent>
    <mc:AlternateContent xmlns:mc="http://schemas.openxmlformats.org/markup-compatibility/2006">
      <mc:Choice Requires="x14">
        <control shapeId="1026" r:id="rId6" name="Control 2">
          <controlPr defaultSize="0" r:id="rId5">
            <anchor moveWithCells="1">
              <from>
                <xdr:col>4</xdr:col>
                <xdr:colOff>0</xdr:colOff>
                <xdr:row>133</xdr:row>
                <xdr:rowOff>0</xdr:rowOff>
              </from>
              <to>
                <xdr:col>5</xdr:col>
                <xdr:colOff>228600</xdr:colOff>
                <xdr:row>134</xdr:row>
                <xdr:rowOff>66675</xdr:rowOff>
              </to>
            </anchor>
          </controlPr>
        </control>
      </mc:Choice>
      <mc:Fallback>
        <control shapeId="1026" r:id="rId6" name="Control 2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 enableFormatConditionsCalculation="0">
    <tabColor theme="9" tint="-0.249977111117893"/>
    <pageSetUpPr fitToPage="1"/>
  </sheetPr>
  <dimension ref="A1:B46"/>
  <sheetViews>
    <sheetView topLeftCell="A10" zoomScaleNormal="100" workbookViewId="0">
      <selection activeCell="B39" sqref="B39"/>
    </sheetView>
  </sheetViews>
  <sheetFormatPr defaultRowHeight="12.75" x14ac:dyDescent="0.2"/>
  <cols>
    <col min="1" max="1" width="18.42578125" customWidth="1"/>
    <col min="2" max="2" width="16.28515625" style="66" customWidth="1"/>
  </cols>
  <sheetData>
    <row r="1" spans="1:2" ht="15.75" x14ac:dyDescent="0.25">
      <c r="A1" s="40" t="s">
        <v>147</v>
      </c>
    </row>
    <row r="3" spans="1:2" x14ac:dyDescent="0.2">
      <c r="B3" s="83" t="s">
        <v>142</v>
      </c>
    </row>
    <row r="4" spans="1:2" ht="15.75" x14ac:dyDescent="0.25">
      <c r="A4" s="57"/>
    </row>
    <row r="5" spans="1:2" x14ac:dyDescent="0.2">
      <c r="A5" s="58" t="s">
        <v>124</v>
      </c>
      <c r="B5" s="66">
        <v>8781026.1411849279</v>
      </c>
    </row>
    <row r="6" spans="1:2" x14ac:dyDescent="0.2">
      <c r="A6" s="58" t="s">
        <v>125</v>
      </c>
      <c r="B6" s="66">
        <v>8558474.4219376463</v>
      </c>
    </row>
    <row r="7" spans="1:2" x14ac:dyDescent="0.2">
      <c r="A7" s="58" t="s">
        <v>126</v>
      </c>
      <c r="B7" s="66">
        <v>8730682.0309716836</v>
      </c>
    </row>
    <row r="8" spans="1:2" x14ac:dyDescent="0.2">
      <c r="A8" s="58" t="s">
        <v>127</v>
      </c>
      <c r="B8" s="66">
        <v>8824976.1607175618</v>
      </c>
    </row>
    <row r="9" spans="1:2" x14ac:dyDescent="0.2">
      <c r="A9" s="58" t="s">
        <v>128</v>
      </c>
      <c r="B9" s="66">
        <v>8377005.645419091</v>
      </c>
    </row>
    <row r="10" spans="1:2" x14ac:dyDescent="0.2">
      <c r="A10" s="58" t="s">
        <v>129</v>
      </c>
      <c r="B10" s="66">
        <v>7882985.113042146</v>
      </c>
    </row>
    <row r="11" spans="1:2" x14ac:dyDescent="0.2">
      <c r="A11" s="58" t="s">
        <v>130</v>
      </c>
      <c r="B11" s="66">
        <v>7423374.4019367136</v>
      </c>
    </row>
    <row r="12" spans="1:2" x14ac:dyDescent="0.2">
      <c r="A12" s="58" t="s">
        <v>131</v>
      </c>
      <c r="B12" s="66">
        <v>6925936.5634457339</v>
      </c>
    </row>
    <row r="13" spans="1:2" x14ac:dyDescent="0.2">
      <c r="A13" s="58" t="s">
        <v>113</v>
      </c>
      <c r="B13" s="66">
        <v>7131084.331709899</v>
      </c>
    </row>
    <row r="14" spans="1:2" x14ac:dyDescent="0.2">
      <c r="A14" s="58" t="s">
        <v>114</v>
      </c>
      <c r="B14" s="66">
        <v>7112144.0488933073</v>
      </c>
    </row>
    <row r="15" spans="1:2" x14ac:dyDescent="0.2">
      <c r="A15" s="58" t="s">
        <v>115</v>
      </c>
      <c r="B15" s="66">
        <v>6782359.2097106185</v>
      </c>
    </row>
    <row r="16" spans="1:2" x14ac:dyDescent="0.2">
      <c r="A16" s="58" t="s">
        <v>116</v>
      </c>
      <c r="B16" s="66">
        <v>6621211.5727085434</v>
      </c>
    </row>
    <row r="17" spans="1:2" x14ac:dyDescent="0.2">
      <c r="A17" s="58" t="s">
        <v>117</v>
      </c>
      <c r="B17" s="66">
        <v>6309035.978864219</v>
      </c>
    </row>
    <row r="18" spans="1:2" x14ac:dyDescent="0.2">
      <c r="A18" s="58" t="s">
        <v>118</v>
      </c>
      <c r="B18" s="66">
        <v>6418022.8556332234</v>
      </c>
    </row>
    <row r="19" spans="1:2" x14ac:dyDescent="0.2">
      <c r="A19" s="58" t="s">
        <v>119</v>
      </c>
      <c r="B19" s="66">
        <v>6653990.0527916662</v>
      </c>
    </row>
    <row r="20" spans="1:2" x14ac:dyDescent="0.2">
      <c r="A20" s="59" t="s">
        <v>105</v>
      </c>
      <c r="B20" s="66">
        <v>6561423.5097443676</v>
      </c>
    </row>
    <row r="21" spans="1:2" x14ac:dyDescent="0.2">
      <c r="A21" s="59" t="s">
        <v>106</v>
      </c>
      <c r="B21" s="66">
        <v>6485580.5344475303</v>
      </c>
    </row>
    <row r="22" spans="1:2" x14ac:dyDescent="0.2">
      <c r="A22" s="59" t="s">
        <v>107</v>
      </c>
      <c r="B22" s="66">
        <v>6264809.8164494829</v>
      </c>
    </row>
    <row r="23" spans="1:2" x14ac:dyDescent="0.2">
      <c r="A23" s="59" t="s">
        <v>108</v>
      </c>
      <c r="B23" s="66">
        <v>7073882.505012962</v>
      </c>
    </row>
    <row r="24" spans="1:2" x14ac:dyDescent="0.2">
      <c r="A24" s="59" t="s">
        <v>109</v>
      </c>
      <c r="B24" s="66">
        <v>5670119.6093260916</v>
      </c>
    </row>
    <row r="25" spans="1:2" x14ac:dyDescent="0.2">
      <c r="A25" s="59" t="s">
        <v>110</v>
      </c>
      <c r="B25" s="66">
        <v>4747874.577319243</v>
      </c>
    </row>
    <row r="26" spans="1:2" x14ac:dyDescent="0.2">
      <c r="A26" s="59" t="s">
        <v>111</v>
      </c>
      <c r="B26" s="66">
        <v>4790574.2462347019</v>
      </c>
    </row>
    <row r="27" spans="1:2" x14ac:dyDescent="0.2">
      <c r="A27" s="59" t="s">
        <v>112</v>
      </c>
      <c r="B27" s="66">
        <v>4065743.9443958541</v>
      </c>
    </row>
    <row r="28" spans="1:2" x14ac:dyDescent="0.2">
      <c r="A28" s="59" t="s">
        <v>121</v>
      </c>
      <c r="B28" s="66">
        <v>2766634.6752477516</v>
      </c>
    </row>
    <row r="29" spans="1:2" x14ac:dyDescent="0.2">
      <c r="A29" s="59" t="s">
        <v>146</v>
      </c>
      <c r="B29" s="66">
        <f>SUM('Disposition Month'!G60:G71)</f>
        <v>4291643.8739377279</v>
      </c>
    </row>
    <row r="30" spans="1:2" x14ac:dyDescent="0.2">
      <c r="A30" s="59" t="s">
        <v>151</v>
      </c>
      <c r="B30" s="66">
        <f>SUM('Disposition Month'!G72:G83)</f>
        <v>4657678.4031960228</v>
      </c>
    </row>
    <row r="31" spans="1:2" x14ac:dyDescent="0.2">
      <c r="A31" s="59" t="s">
        <v>152</v>
      </c>
      <c r="B31" s="66">
        <f>SUM('Disposition Month'!G84:G95)</f>
        <v>3948092.360134196</v>
      </c>
    </row>
    <row r="32" spans="1:2" x14ac:dyDescent="0.2">
      <c r="A32" s="59" t="s">
        <v>154</v>
      </c>
      <c r="B32" s="66">
        <f>SUM('Disposition Month'!G96:G107)</f>
        <v>3997765.1811069367</v>
      </c>
    </row>
    <row r="33" spans="1:2" x14ac:dyDescent="0.2">
      <c r="A33" s="95" t="s">
        <v>155</v>
      </c>
      <c r="B33" s="66">
        <f>SUM('Disposition Month'!G108:G119)</f>
        <v>3896102.1610734435</v>
      </c>
    </row>
    <row r="34" spans="1:2" x14ac:dyDescent="0.2">
      <c r="A34" s="95" t="s">
        <v>160</v>
      </c>
      <c r="B34" s="66">
        <f>SUM('Disposition Month'!G119:G131)</f>
        <v>4288675.8213936528</v>
      </c>
    </row>
    <row r="35" spans="1:2" x14ac:dyDescent="0.2">
      <c r="A35" s="95" t="s">
        <v>159</v>
      </c>
      <c r="B35" s="66">
        <f>(SUM('Disposition Month'!G132:G140)/9)*12</f>
        <v>3870709.5913611958</v>
      </c>
    </row>
    <row r="36" spans="1:2" x14ac:dyDescent="0.2">
      <c r="A36" s="59"/>
    </row>
    <row r="37" spans="1:2" x14ac:dyDescent="0.2">
      <c r="A37" s="59"/>
      <c r="B37" s="66">
        <f>SUM(B5:B36)</f>
        <v>189909619.33934814</v>
      </c>
    </row>
    <row r="39" spans="1:2" x14ac:dyDescent="0.2">
      <c r="A39" s="61" t="s">
        <v>92</v>
      </c>
      <c r="B39" s="62">
        <f>B35/B37</f>
        <v>2.038185113964476E-2</v>
      </c>
    </row>
    <row r="40" spans="1:2" x14ac:dyDescent="0.2">
      <c r="A40" s="61"/>
      <c r="B40" s="84"/>
    </row>
    <row r="41" spans="1:2" x14ac:dyDescent="0.2">
      <c r="A41" s="90"/>
    </row>
    <row r="42" spans="1:2" x14ac:dyDescent="0.2">
      <c r="A42" s="59"/>
    </row>
    <row r="43" spans="1:2" x14ac:dyDescent="0.2">
      <c r="A43" s="59"/>
    </row>
    <row r="44" spans="1:2" x14ac:dyDescent="0.2">
      <c r="A44" s="59"/>
    </row>
    <row r="45" spans="1:2" x14ac:dyDescent="0.2">
      <c r="A45" s="59"/>
    </row>
    <row r="46" spans="1:2" x14ac:dyDescent="0.2">
      <c r="A46" s="59"/>
    </row>
  </sheetData>
  <phoneticPr fontId="4" type="noConversion"/>
  <pageMargins left="0.75" right="0.75" top="1" bottom="1" header="0.5" footer="0.5"/>
  <pageSetup scale="84" orientation="landscape" r:id="rId1"/>
  <headerFooter alignWithMargins="0">
    <oddFooter>&amp;LSource:  SONRIS Revenue Statements&amp;C4&amp;R&amp;"Arial,Italic"As of June 2013 Close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 enableFormatConditionsCalculation="0">
    <tabColor theme="9" tint="-0.249977111117893"/>
    <pageSetUpPr fitToPage="1"/>
  </sheetPr>
  <dimension ref="A1:B46"/>
  <sheetViews>
    <sheetView topLeftCell="A8" workbookViewId="0">
      <selection activeCell="B37" sqref="B37"/>
    </sheetView>
  </sheetViews>
  <sheetFormatPr defaultRowHeight="12.75" x14ac:dyDescent="0.2"/>
  <cols>
    <col min="1" max="1" width="18.42578125" customWidth="1"/>
    <col min="2" max="2" width="16.28515625" style="66" customWidth="1"/>
  </cols>
  <sheetData>
    <row r="1" spans="1:2" ht="15.75" x14ac:dyDescent="0.25">
      <c r="A1" s="40" t="s">
        <v>148</v>
      </c>
    </row>
    <row r="3" spans="1:2" x14ac:dyDescent="0.2">
      <c r="B3" s="83" t="s">
        <v>149</v>
      </c>
    </row>
    <row r="4" spans="1:2" ht="15.75" x14ac:dyDescent="0.25">
      <c r="A4" s="57"/>
    </row>
    <row r="5" spans="1:2" x14ac:dyDescent="0.2">
      <c r="A5" s="58" t="s">
        <v>124</v>
      </c>
      <c r="B5" s="66">
        <v>94125368.049220204</v>
      </c>
    </row>
    <row r="6" spans="1:2" x14ac:dyDescent="0.2">
      <c r="A6" s="58" t="s">
        <v>125</v>
      </c>
      <c r="B6" s="66">
        <v>89454160.399017006</v>
      </c>
    </row>
    <row r="7" spans="1:2" x14ac:dyDescent="0.2">
      <c r="A7" s="58" t="s">
        <v>126</v>
      </c>
      <c r="B7" s="66">
        <v>84301670.208970711</v>
      </c>
    </row>
    <row r="8" spans="1:2" x14ac:dyDescent="0.2">
      <c r="A8" s="58" t="s">
        <v>127</v>
      </c>
      <c r="B8" s="66">
        <v>79934039.766110703</v>
      </c>
    </row>
    <row r="9" spans="1:2" x14ac:dyDescent="0.2">
      <c r="A9" s="58" t="s">
        <v>128</v>
      </c>
      <c r="B9" s="66">
        <v>78234139.073201001</v>
      </c>
    </row>
    <row r="10" spans="1:2" x14ac:dyDescent="0.2">
      <c r="A10" s="58" t="s">
        <v>129</v>
      </c>
      <c r="B10" s="66">
        <v>73532728.571674287</v>
      </c>
    </row>
    <row r="11" spans="1:2" x14ac:dyDescent="0.2">
      <c r="A11" s="58" t="s">
        <v>130</v>
      </c>
      <c r="B11" s="66">
        <v>67566287.572154894</v>
      </c>
    </row>
    <row r="12" spans="1:2" x14ac:dyDescent="0.2">
      <c r="A12" s="58" t="s">
        <v>131</v>
      </c>
      <c r="B12" s="66">
        <v>68771994.91115737</v>
      </c>
    </row>
    <row r="13" spans="1:2" x14ac:dyDescent="0.2">
      <c r="A13" s="58" t="s">
        <v>113</v>
      </c>
      <c r="B13" s="66">
        <v>63785078.195783503</v>
      </c>
    </row>
    <row r="14" spans="1:2" x14ac:dyDescent="0.2">
      <c r="A14" s="58" t="s">
        <v>114</v>
      </c>
      <c r="B14" s="66">
        <v>59265714.829273686</v>
      </c>
    </row>
    <row r="15" spans="1:2" x14ac:dyDescent="0.2">
      <c r="A15" s="58" t="s">
        <v>115</v>
      </c>
      <c r="B15" s="66">
        <v>59631387.290360801</v>
      </c>
    </row>
    <row r="16" spans="1:2" x14ac:dyDescent="0.2">
      <c r="A16" s="58" t="s">
        <v>116</v>
      </c>
      <c r="B16" s="66">
        <v>55353140.649499409</v>
      </c>
    </row>
    <row r="17" spans="1:2" x14ac:dyDescent="0.2">
      <c r="A17" s="58" t="s">
        <v>117</v>
      </c>
      <c r="B17" s="66">
        <v>54136350.236402936</v>
      </c>
    </row>
    <row r="18" spans="1:2" x14ac:dyDescent="0.2">
      <c r="A18" s="58" t="s">
        <v>118</v>
      </c>
      <c r="B18" s="66">
        <v>54136350.236402936</v>
      </c>
    </row>
    <row r="19" spans="1:2" x14ac:dyDescent="0.2">
      <c r="A19" s="58" t="s">
        <v>119</v>
      </c>
      <c r="B19" s="66">
        <v>60755685.050368488</v>
      </c>
    </row>
    <row r="20" spans="1:2" x14ac:dyDescent="0.2">
      <c r="A20" s="59" t="s">
        <v>105</v>
      </c>
      <c r="B20" s="66">
        <v>61613141.409440704</v>
      </c>
    </row>
    <row r="21" spans="1:2" x14ac:dyDescent="0.2">
      <c r="A21" s="59" t="s">
        <v>106</v>
      </c>
      <c r="B21" s="66">
        <v>51729193.636401743</v>
      </c>
    </row>
    <row r="22" spans="1:2" x14ac:dyDescent="0.2">
      <c r="A22" s="59" t="s">
        <v>107</v>
      </c>
      <c r="B22" s="66">
        <v>55650029.654673278</v>
      </c>
    </row>
    <row r="23" spans="1:2" x14ac:dyDescent="0.2">
      <c r="A23" s="59" t="s">
        <v>108</v>
      </c>
      <c r="B23" s="66">
        <v>62648530.875703655</v>
      </c>
    </row>
    <row r="24" spans="1:2" x14ac:dyDescent="0.2">
      <c r="A24" s="59" t="s">
        <v>109</v>
      </c>
      <c r="B24" s="66">
        <v>59989148.046703212</v>
      </c>
    </row>
    <row r="25" spans="1:2" x14ac:dyDescent="0.2">
      <c r="A25" s="59" t="s">
        <v>110</v>
      </c>
      <c r="B25" s="66">
        <v>53028702.280907445</v>
      </c>
    </row>
    <row r="26" spans="1:2" x14ac:dyDescent="0.2">
      <c r="A26" s="59" t="s">
        <v>111</v>
      </c>
      <c r="B26" s="66">
        <v>48754276.283570468</v>
      </c>
    </row>
    <row r="27" spans="1:2" x14ac:dyDescent="0.2">
      <c r="A27" s="59" t="s">
        <v>112</v>
      </c>
      <c r="B27" s="66">
        <v>42369541.040762708</v>
      </c>
    </row>
    <row r="28" spans="1:2" x14ac:dyDescent="0.2">
      <c r="A28" s="59" t="s">
        <v>121</v>
      </c>
      <c r="B28" s="66">
        <v>33179715.252785228</v>
      </c>
    </row>
    <row r="29" spans="1:2" x14ac:dyDescent="0.2">
      <c r="A29" s="59" t="s">
        <v>146</v>
      </c>
      <c r="B29" s="66">
        <f>SUM('Disposition Month'!G177:G188)</f>
        <v>42851388.681229211</v>
      </c>
    </row>
    <row r="30" spans="1:2" x14ac:dyDescent="0.2">
      <c r="A30" s="59" t="s">
        <v>151</v>
      </c>
      <c r="B30" s="66">
        <f>SUM('Disposition Month'!G189:G200)</f>
        <v>44928253.862737805</v>
      </c>
    </row>
    <row r="31" spans="1:2" x14ac:dyDescent="0.2">
      <c r="A31" s="59" t="s">
        <v>152</v>
      </c>
      <c r="B31" s="66">
        <f>SUM('Disposition Month'!G201:G212)</f>
        <v>42165658.055484265</v>
      </c>
    </row>
    <row r="32" spans="1:2" x14ac:dyDescent="0.2">
      <c r="A32" s="59" t="s">
        <v>154</v>
      </c>
      <c r="B32" s="66">
        <f>SUM('Disposition Month'!G213:G224)</f>
        <v>38438870.664690763</v>
      </c>
    </row>
    <row r="33" spans="1:2" x14ac:dyDescent="0.2">
      <c r="A33" s="95" t="s">
        <v>155</v>
      </c>
      <c r="B33" s="66">
        <f>SUM('Disposition Month'!G225:G236)</f>
        <v>40268682.087878428</v>
      </c>
    </row>
    <row r="34" spans="1:2" x14ac:dyDescent="0.2">
      <c r="A34" s="95" t="s">
        <v>160</v>
      </c>
      <c r="B34" s="66">
        <f>SUM('Disposition Month'!G237:G248)</f>
        <v>42540567.042027563</v>
      </c>
    </row>
    <row r="35" spans="1:2" x14ac:dyDescent="0.2">
      <c r="A35" s="95" t="s">
        <v>159</v>
      </c>
      <c r="B35" s="66">
        <f>(SUM('Disposition Month'!G249:G257)/9)*12</f>
        <v>44795288.428914905</v>
      </c>
    </row>
    <row r="36" spans="1:2" x14ac:dyDescent="0.2">
      <c r="A36" s="59"/>
    </row>
    <row r="37" spans="1:2" x14ac:dyDescent="0.2">
      <c r="A37" s="59"/>
      <c r="B37" s="66">
        <f>SUM(B5:B35)</f>
        <v>1807935082.3435092</v>
      </c>
    </row>
    <row r="39" spans="1:2" x14ac:dyDescent="0.2">
      <c r="A39" s="61" t="s">
        <v>92</v>
      </c>
      <c r="B39" s="62">
        <f>B35/B37</f>
        <v>2.477704474369161E-2</v>
      </c>
    </row>
    <row r="40" spans="1:2" x14ac:dyDescent="0.2">
      <c r="A40" s="61"/>
      <c r="B40" s="84"/>
    </row>
    <row r="41" spans="1:2" x14ac:dyDescent="0.2">
      <c r="A41" s="59"/>
    </row>
    <row r="42" spans="1:2" x14ac:dyDescent="0.2">
      <c r="A42" s="59"/>
    </row>
    <row r="43" spans="1:2" x14ac:dyDescent="0.2">
      <c r="A43" s="59"/>
    </row>
    <row r="44" spans="1:2" x14ac:dyDescent="0.2">
      <c r="A44" s="59"/>
    </row>
    <row r="45" spans="1:2" x14ac:dyDescent="0.2">
      <c r="A45" s="59"/>
    </row>
    <row r="46" spans="1:2" x14ac:dyDescent="0.2">
      <c r="A46" s="59"/>
    </row>
  </sheetData>
  <phoneticPr fontId="4" type="noConversion"/>
  <pageMargins left="0.75" right="0.75" top="1" bottom="1" header="0.5" footer="0.5"/>
  <pageSetup scale="95" orientation="landscape" r:id="rId1"/>
  <headerFooter alignWithMargins="0">
    <oddFooter>&amp;C6&amp;R&amp;"Arial,Italic"As of June 2013 Close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 enableFormatConditionsCalculation="0">
    <tabColor theme="9" tint="-0.249977111117893"/>
  </sheetPr>
  <dimension ref="A1:E33"/>
  <sheetViews>
    <sheetView workbookViewId="0">
      <selection activeCell="D20" sqref="D20"/>
    </sheetView>
  </sheetViews>
  <sheetFormatPr defaultRowHeight="12.75" x14ac:dyDescent="0.2"/>
  <cols>
    <col min="1" max="1" width="15.5703125" bestFit="1" customWidth="1"/>
    <col min="2" max="3" width="16" bestFit="1" customWidth="1"/>
    <col min="4" max="4" width="15.140625" customWidth="1"/>
    <col min="5" max="5" width="16" bestFit="1" customWidth="1"/>
    <col min="6" max="6" width="7.42578125" bestFit="1" customWidth="1"/>
    <col min="7" max="7" width="14.85546875" bestFit="1" customWidth="1"/>
    <col min="8" max="8" width="15.140625" bestFit="1" customWidth="1"/>
    <col min="9" max="9" width="13.28515625" bestFit="1" customWidth="1"/>
    <col min="10" max="10" width="13.42578125" bestFit="1" customWidth="1"/>
    <col min="14" max="25" width="14" bestFit="1" customWidth="1"/>
  </cols>
  <sheetData>
    <row r="1" spans="1:5" ht="18" x14ac:dyDescent="0.25">
      <c r="A1" s="41" t="s">
        <v>104</v>
      </c>
    </row>
    <row r="4" spans="1:5" x14ac:dyDescent="0.2">
      <c r="A4" s="14" t="s">
        <v>91</v>
      </c>
      <c r="B4" s="5" t="s">
        <v>0</v>
      </c>
      <c r="C4" s="5" t="s">
        <v>1</v>
      </c>
      <c r="D4" s="5" t="s">
        <v>2</v>
      </c>
      <c r="E4" s="5" t="s">
        <v>9</v>
      </c>
    </row>
    <row r="5" spans="1:5" x14ac:dyDescent="0.2">
      <c r="A5" s="1">
        <v>40969</v>
      </c>
      <c r="B5" s="6">
        <v>36441541.75</v>
      </c>
      <c r="C5" s="6">
        <v>8323438.9100000001</v>
      </c>
      <c r="D5" s="6">
        <v>2298123.5699999998</v>
      </c>
      <c r="E5" s="23">
        <f t="shared" ref="E5:E13" si="0">SUM(B5:D5)</f>
        <v>47063104.229999997</v>
      </c>
    </row>
    <row r="6" spans="1:5" x14ac:dyDescent="0.2">
      <c r="A6" s="1">
        <v>41000</v>
      </c>
      <c r="B6" s="6">
        <v>36341708.619999997</v>
      </c>
      <c r="C6" s="6">
        <v>7161835.1600000001</v>
      </c>
      <c r="D6" s="6">
        <v>2339410.7999999998</v>
      </c>
      <c r="E6" s="23">
        <f t="shared" si="0"/>
        <v>45842954.579999998</v>
      </c>
    </row>
    <row r="7" spans="1:5" x14ac:dyDescent="0.2">
      <c r="A7" s="1">
        <v>41030</v>
      </c>
      <c r="B7" s="6">
        <v>34149058.359999999</v>
      </c>
      <c r="C7" s="6">
        <v>8026165.4100000001</v>
      </c>
      <c r="D7" s="6">
        <v>1979866.66</v>
      </c>
      <c r="E7" s="23">
        <f t="shared" si="0"/>
        <v>44155090.429999992</v>
      </c>
    </row>
    <row r="8" spans="1:5" x14ac:dyDescent="0.2">
      <c r="A8" s="1">
        <v>41061</v>
      </c>
      <c r="B8" s="6">
        <v>27539604.66</v>
      </c>
      <c r="C8" s="6">
        <v>8410073.25</v>
      </c>
      <c r="D8" s="6">
        <v>1738805.93</v>
      </c>
      <c r="E8" s="23">
        <f t="shared" si="0"/>
        <v>37688483.839999996</v>
      </c>
    </row>
    <row r="9" spans="1:5" x14ac:dyDescent="0.2">
      <c r="A9" s="1">
        <v>41091</v>
      </c>
      <c r="B9" s="6">
        <v>30589302.100000001</v>
      </c>
      <c r="C9" s="6">
        <v>10536723.41</v>
      </c>
      <c r="D9" s="6">
        <v>1707022.48</v>
      </c>
      <c r="E9" s="23">
        <f t="shared" si="0"/>
        <v>42833047.990000002</v>
      </c>
    </row>
    <row r="10" spans="1:5" x14ac:dyDescent="0.2">
      <c r="A10" s="1">
        <v>41122</v>
      </c>
      <c r="B10" s="6">
        <v>27518390.260000002</v>
      </c>
      <c r="C10" s="6">
        <v>9262639.1099999994</v>
      </c>
      <c r="D10" s="6">
        <v>1736341.03</v>
      </c>
      <c r="E10" s="23">
        <f t="shared" si="0"/>
        <v>38517370.400000006</v>
      </c>
    </row>
    <row r="11" spans="1:5" x14ac:dyDescent="0.2">
      <c r="A11" s="1">
        <v>41153</v>
      </c>
      <c r="B11" s="6">
        <v>24736627.579999998</v>
      </c>
      <c r="C11" s="6">
        <v>9230172.4000000004</v>
      </c>
      <c r="D11" s="6">
        <v>1618726.63</v>
      </c>
      <c r="E11" s="23">
        <f t="shared" si="0"/>
        <v>35585526.609999999</v>
      </c>
    </row>
    <row r="12" spans="1:5" x14ac:dyDescent="0.2">
      <c r="A12" s="1">
        <v>41183</v>
      </c>
      <c r="B12" s="6">
        <v>31935740.379999999</v>
      </c>
      <c r="C12" s="6">
        <v>12085486.890000001</v>
      </c>
      <c r="D12" s="6">
        <v>1929998.98</v>
      </c>
      <c r="E12" s="23">
        <f t="shared" si="0"/>
        <v>45951226.249999993</v>
      </c>
    </row>
    <row r="13" spans="1:5" x14ac:dyDescent="0.2">
      <c r="A13" s="1">
        <v>41214</v>
      </c>
      <c r="B13" s="6">
        <v>31048203.469999999</v>
      </c>
      <c r="C13" s="6">
        <v>13495775.609999999</v>
      </c>
      <c r="D13" s="6">
        <v>2283398.81</v>
      </c>
      <c r="E13" s="23">
        <f t="shared" si="0"/>
        <v>46827377.890000001</v>
      </c>
    </row>
    <row r="14" spans="1:5" x14ac:dyDescent="0.2">
      <c r="A14" s="1">
        <v>41244</v>
      </c>
      <c r="B14" s="6">
        <v>33291218.75</v>
      </c>
      <c r="C14" s="6">
        <v>13994193.93</v>
      </c>
      <c r="D14" s="6">
        <v>2527580.4700000002</v>
      </c>
      <c r="E14" s="23">
        <f>SUM(B14:D14)</f>
        <v>49812993.149999999</v>
      </c>
    </row>
    <row r="15" spans="1:5" x14ac:dyDescent="0.2">
      <c r="A15" s="1">
        <v>41275</v>
      </c>
      <c r="B15" s="6">
        <v>34212388.130000003</v>
      </c>
      <c r="C15" s="6">
        <v>12082508.49</v>
      </c>
      <c r="D15" s="6">
        <v>2311601.4</v>
      </c>
      <c r="E15" s="23">
        <f>SUM(B15:D15)</f>
        <v>48606498.020000003</v>
      </c>
    </row>
    <row r="16" spans="1:5" x14ac:dyDescent="0.2">
      <c r="A16" s="1">
        <v>41306</v>
      </c>
      <c r="B16" s="6">
        <v>30237526.5</v>
      </c>
      <c r="C16" s="6">
        <v>11095235.789999999</v>
      </c>
      <c r="D16" s="6">
        <v>2278114.71</v>
      </c>
      <c r="E16" s="23">
        <f>SUM(B16:D16)</f>
        <v>43610877</v>
      </c>
    </row>
    <row r="17" spans="1:5" x14ac:dyDescent="0.2">
      <c r="A17" s="1">
        <v>41334</v>
      </c>
      <c r="B17" s="6">
        <v>33330778.289999999</v>
      </c>
      <c r="C17" s="6">
        <v>13931032.01</v>
      </c>
      <c r="D17" s="6">
        <v>2157161.0499999998</v>
      </c>
      <c r="E17" s="23">
        <f>SUM(B17:D17)</f>
        <v>49418971.349999994</v>
      </c>
    </row>
    <row r="18" spans="1:5" x14ac:dyDescent="0.2">
      <c r="A18" s="3" t="s">
        <v>9</v>
      </c>
      <c r="B18" s="42">
        <f>SUM(B5:B17)</f>
        <v>411372088.84999996</v>
      </c>
      <c r="C18" s="42">
        <f>SUM(C5:C17)</f>
        <v>137635280.36999997</v>
      </c>
      <c r="D18" s="42">
        <f>SUM(D5:D17)</f>
        <v>26906152.519999996</v>
      </c>
      <c r="E18" s="42">
        <f>SUM(E5:E17)</f>
        <v>575913521.74000001</v>
      </c>
    </row>
    <row r="20" spans="1:5" x14ac:dyDescent="0.2">
      <c r="A20" t="s">
        <v>92</v>
      </c>
      <c r="B20" s="94">
        <f>B18/$E$18</f>
        <v>0.71429489553766135</v>
      </c>
      <c r="C20" s="94">
        <f>C18/$E$18</f>
        <v>0.23898601990480151</v>
      </c>
      <c r="D20" s="94">
        <f>D18/$E$18</f>
        <v>4.6719084557537018E-2</v>
      </c>
      <c r="E20" s="93"/>
    </row>
    <row r="22" spans="1:5" x14ac:dyDescent="0.2">
      <c r="B22" s="20"/>
      <c r="C22" s="20"/>
      <c r="D22" s="20"/>
    </row>
    <row r="23" spans="1:5" x14ac:dyDescent="0.2">
      <c r="B23" s="20"/>
      <c r="C23" s="20"/>
      <c r="D23" s="20"/>
      <c r="E23" s="88"/>
    </row>
    <row r="24" spans="1:5" x14ac:dyDescent="0.2">
      <c r="A24" s="2"/>
      <c r="B24" s="20"/>
      <c r="C24" s="20"/>
      <c r="D24" s="20"/>
    </row>
    <row r="25" spans="1:5" x14ac:dyDescent="0.2">
      <c r="B25" s="20"/>
      <c r="C25" s="20"/>
      <c r="D25" s="20"/>
    </row>
    <row r="26" spans="1:5" x14ac:dyDescent="0.2">
      <c r="B26" s="20"/>
      <c r="C26" s="20"/>
      <c r="D26" s="20"/>
    </row>
    <row r="27" spans="1:5" x14ac:dyDescent="0.2">
      <c r="B27" s="20"/>
      <c r="C27" s="92"/>
      <c r="D27" s="20"/>
    </row>
    <row r="28" spans="1:5" x14ac:dyDescent="0.2">
      <c r="B28" s="20"/>
      <c r="C28" s="20"/>
      <c r="D28" s="20"/>
    </row>
    <row r="29" spans="1:5" x14ac:dyDescent="0.2">
      <c r="B29" s="20"/>
      <c r="C29" s="20"/>
      <c r="D29" s="20"/>
    </row>
    <row r="30" spans="1:5" x14ac:dyDescent="0.2">
      <c r="B30" s="20"/>
      <c r="C30" s="20"/>
      <c r="D30" s="20"/>
    </row>
    <row r="31" spans="1:5" x14ac:dyDescent="0.2">
      <c r="B31" s="20"/>
      <c r="C31" s="20"/>
      <c r="D31" s="20"/>
    </row>
    <row r="32" spans="1:5" x14ac:dyDescent="0.2">
      <c r="B32" s="20"/>
      <c r="C32" s="20"/>
      <c r="D32" s="20"/>
    </row>
    <row r="33" spans="2:4" x14ac:dyDescent="0.2">
      <c r="B33" s="20"/>
      <c r="C33" s="20"/>
      <c r="D33" s="20"/>
    </row>
  </sheetData>
  <phoneticPr fontId="4" type="noConversion"/>
  <pageMargins left="0.75" right="0.75" top="1" bottom="1" header="0.5" footer="0.5"/>
  <pageSetup orientation="portrait" horizontalDpi="1200" verticalDpi="1200" r:id="rId1"/>
  <headerFooter alignWithMargins="0">
    <oddFooter>&amp;C8&amp;R&amp;"Arial,Italic"As of June 2013 Close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 enableFormatConditionsCalculation="0">
    <tabColor theme="9" tint="-0.249977111117893"/>
    <pageSetUpPr fitToPage="1"/>
  </sheetPr>
  <dimension ref="A1:E88"/>
  <sheetViews>
    <sheetView topLeftCell="A73" workbookViewId="0">
      <selection activeCell="B89" sqref="B89:B115"/>
    </sheetView>
  </sheetViews>
  <sheetFormatPr defaultRowHeight="12.75" x14ac:dyDescent="0.2"/>
  <cols>
    <col min="1" max="1" width="18" customWidth="1"/>
    <col min="2" max="2" width="14.85546875" bestFit="1" customWidth="1"/>
    <col min="4" max="4" width="18" customWidth="1"/>
    <col min="5" max="5" width="14.85546875" customWidth="1"/>
  </cols>
  <sheetData>
    <row r="1" spans="1:5" ht="15.75" x14ac:dyDescent="0.25">
      <c r="A1" s="44" t="s">
        <v>93</v>
      </c>
    </row>
    <row r="4" spans="1:5" x14ac:dyDescent="0.2">
      <c r="A4" s="14" t="s">
        <v>91</v>
      </c>
      <c r="B4" s="5" t="s">
        <v>142</v>
      </c>
      <c r="D4" s="14" t="s">
        <v>91</v>
      </c>
      <c r="E4" s="5" t="s">
        <v>142</v>
      </c>
    </row>
    <row r="5" spans="1:5" x14ac:dyDescent="0.2">
      <c r="A5" s="1">
        <v>37987</v>
      </c>
      <c r="B5" s="45">
        <v>439528.96090617601</v>
      </c>
      <c r="D5" s="1">
        <v>40544</v>
      </c>
      <c r="E5" s="45">
        <v>282212.165410018</v>
      </c>
    </row>
    <row r="6" spans="1:5" x14ac:dyDescent="0.2">
      <c r="A6" s="1">
        <v>38018</v>
      </c>
      <c r="B6" s="45">
        <v>352554.18074302399</v>
      </c>
      <c r="D6" s="1">
        <v>40575</v>
      </c>
      <c r="E6" s="45">
        <v>307817.83747992403</v>
      </c>
    </row>
    <row r="7" spans="1:5" x14ac:dyDescent="0.2">
      <c r="A7" s="1">
        <v>38047</v>
      </c>
      <c r="B7" s="45">
        <v>388250.30564981903</v>
      </c>
      <c r="D7" s="1">
        <v>40603</v>
      </c>
      <c r="E7" s="45">
        <v>337338.72242200898</v>
      </c>
    </row>
    <row r="8" spans="1:5" x14ac:dyDescent="0.2">
      <c r="A8" s="1">
        <v>38078</v>
      </c>
      <c r="B8" s="45">
        <v>371664.94968947303</v>
      </c>
      <c r="D8" s="1">
        <v>40634</v>
      </c>
      <c r="E8" s="45">
        <v>319168.72452056798</v>
      </c>
    </row>
    <row r="9" spans="1:5" x14ac:dyDescent="0.2">
      <c r="A9" s="1">
        <v>38108</v>
      </c>
      <c r="B9" s="45">
        <v>376944.419134308</v>
      </c>
      <c r="D9" s="1">
        <v>40664</v>
      </c>
      <c r="E9" s="45">
        <v>330726.80371285701</v>
      </c>
    </row>
    <row r="10" spans="1:5" x14ac:dyDescent="0.2">
      <c r="A10" s="1">
        <v>38139</v>
      </c>
      <c r="B10" s="45">
        <v>364373.39083432802</v>
      </c>
      <c r="D10" s="1">
        <v>40695</v>
      </c>
      <c r="E10" s="45">
        <v>312988.22325479297</v>
      </c>
    </row>
    <row r="11" spans="1:5" x14ac:dyDescent="0.2">
      <c r="A11" s="1">
        <v>38169</v>
      </c>
      <c r="B11" s="45">
        <v>373376.36701310403</v>
      </c>
      <c r="D11" s="1">
        <v>40725</v>
      </c>
      <c r="E11" s="45">
        <v>317176.88606379199</v>
      </c>
    </row>
    <row r="12" spans="1:5" x14ac:dyDescent="0.2">
      <c r="A12" s="1">
        <v>38200</v>
      </c>
      <c r="B12" s="45">
        <v>374957.04543857201</v>
      </c>
      <c r="D12" s="1">
        <v>40756</v>
      </c>
      <c r="E12" s="45">
        <v>343806.40612237598</v>
      </c>
    </row>
    <row r="13" spans="1:5" x14ac:dyDescent="0.2">
      <c r="A13" s="1">
        <v>38231</v>
      </c>
      <c r="B13" s="45">
        <v>252648.34940940799</v>
      </c>
      <c r="D13" s="1">
        <v>40787</v>
      </c>
      <c r="E13" s="45">
        <v>297265.54221450299</v>
      </c>
    </row>
    <row r="14" spans="1:5" x14ac:dyDescent="0.2">
      <c r="A14" s="1">
        <v>38261</v>
      </c>
      <c r="B14" s="45">
        <v>294836.08750282298</v>
      </c>
      <c r="D14" s="1">
        <v>40817</v>
      </c>
      <c r="E14" s="45">
        <v>346510.54088369699</v>
      </c>
    </row>
    <row r="15" spans="1:5" x14ac:dyDescent="0.2">
      <c r="A15" s="1">
        <v>38292</v>
      </c>
      <c r="B15" s="45">
        <v>306161.90200133098</v>
      </c>
      <c r="D15" s="1">
        <v>40848</v>
      </c>
      <c r="E15" s="45">
        <v>339045.99187921901</v>
      </c>
    </row>
    <row r="16" spans="1:5" x14ac:dyDescent="0.2">
      <c r="A16" s="1">
        <v>38322</v>
      </c>
      <c r="B16" s="45">
        <v>325615.34984864801</v>
      </c>
      <c r="D16" s="1">
        <v>40878</v>
      </c>
      <c r="E16" s="45">
        <v>350729.49567201099</v>
      </c>
    </row>
    <row r="17" spans="1:5" x14ac:dyDescent="0.2">
      <c r="A17" s="1">
        <v>38353</v>
      </c>
      <c r="B17" s="45">
        <v>346534.81699999399</v>
      </c>
      <c r="D17" s="1">
        <v>40909</v>
      </c>
      <c r="E17" s="45">
        <v>349926.25711923197</v>
      </c>
    </row>
    <row r="18" spans="1:5" x14ac:dyDescent="0.2">
      <c r="A18" s="1">
        <v>38384</v>
      </c>
      <c r="B18" s="45">
        <v>319401.76471379801</v>
      </c>
      <c r="D18" s="1">
        <v>40940</v>
      </c>
      <c r="E18" s="45">
        <v>303932.26317561901</v>
      </c>
    </row>
    <row r="19" spans="1:5" x14ac:dyDescent="0.2">
      <c r="A19" s="1">
        <v>38412</v>
      </c>
      <c r="B19" s="45">
        <v>326574.195420017</v>
      </c>
      <c r="D19" s="1">
        <v>40969</v>
      </c>
      <c r="E19" s="45">
        <v>333215.72360678902</v>
      </c>
    </row>
    <row r="20" spans="1:5" x14ac:dyDescent="0.2">
      <c r="A20" s="1">
        <v>38443</v>
      </c>
      <c r="B20" s="45">
        <v>404282.72753221501</v>
      </c>
      <c r="D20" s="1">
        <v>41000</v>
      </c>
      <c r="E20" s="45">
        <v>332408.00605350803</v>
      </c>
    </row>
    <row r="21" spans="1:5" x14ac:dyDescent="0.2">
      <c r="A21" s="1">
        <v>38473</v>
      </c>
      <c r="B21" s="45">
        <v>376916.31102423603</v>
      </c>
      <c r="D21" s="1">
        <v>41030</v>
      </c>
      <c r="E21" s="45">
        <v>338369.48958164902</v>
      </c>
    </row>
    <row r="22" spans="1:5" x14ac:dyDescent="0.2">
      <c r="A22" s="1">
        <v>38504</v>
      </c>
      <c r="B22" s="45">
        <v>358886.38515602902</v>
      </c>
      <c r="D22" s="1">
        <v>41061</v>
      </c>
      <c r="E22" s="45">
        <v>323300.99576646503</v>
      </c>
    </row>
    <row r="23" spans="1:5" x14ac:dyDescent="0.2">
      <c r="A23" s="1">
        <v>38534</v>
      </c>
      <c r="B23" s="45">
        <v>319254.63716400898</v>
      </c>
      <c r="D23" s="1">
        <v>41091</v>
      </c>
      <c r="E23" s="45">
        <v>348270.78545415401</v>
      </c>
    </row>
    <row r="24" spans="1:5" x14ac:dyDescent="0.2">
      <c r="A24" s="1">
        <v>38565</v>
      </c>
      <c r="B24" s="45">
        <v>315616.43991115497</v>
      </c>
      <c r="D24" s="1">
        <v>41122</v>
      </c>
      <c r="E24" s="45">
        <v>291202.74459428299</v>
      </c>
    </row>
    <row r="25" spans="1:5" x14ac:dyDescent="0.2">
      <c r="A25" s="1">
        <v>38596</v>
      </c>
      <c r="B25" s="45">
        <v>78702.698250476999</v>
      </c>
      <c r="D25" s="1">
        <v>41153</v>
      </c>
      <c r="E25" s="45">
        <v>252421.092388208</v>
      </c>
    </row>
    <row r="26" spans="1:5" x14ac:dyDescent="0.2">
      <c r="A26" s="1">
        <v>38626</v>
      </c>
      <c r="B26" s="45">
        <v>114538.450766073</v>
      </c>
      <c r="D26" s="1">
        <v>41183</v>
      </c>
      <c r="E26" s="45">
        <v>342612.244082516</v>
      </c>
    </row>
    <row r="27" spans="1:5" x14ac:dyDescent="0.2">
      <c r="A27" s="1">
        <v>38657</v>
      </c>
      <c r="B27" s="45">
        <v>180921.896908191</v>
      </c>
      <c r="D27" s="1">
        <v>41214</v>
      </c>
      <c r="E27" s="45">
        <v>332671.91115541803</v>
      </c>
    </row>
    <row r="28" spans="1:5" x14ac:dyDescent="0.2">
      <c r="A28" s="1">
        <v>38687</v>
      </c>
      <c r="B28" s="45">
        <v>197290.87605285901</v>
      </c>
      <c r="D28" s="1">
        <v>41244</v>
      </c>
      <c r="E28" s="45">
        <v>349568.58059422602</v>
      </c>
    </row>
    <row r="29" spans="1:5" x14ac:dyDescent="0.2">
      <c r="A29" s="1">
        <v>38718</v>
      </c>
      <c r="B29" s="45">
        <v>230553.141174936</v>
      </c>
      <c r="D29" s="1">
        <v>41275</v>
      </c>
      <c r="E29" s="45">
        <v>341606.32953698398</v>
      </c>
    </row>
    <row r="30" spans="1:5" x14ac:dyDescent="0.2">
      <c r="A30" s="1">
        <v>38749</v>
      </c>
      <c r="B30" s="45">
        <v>221290.45905745699</v>
      </c>
      <c r="D30" s="1">
        <v>41306</v>
      </c>
      <c r="E30" s="45">
        <v>306634.82452604501</v>
      </c>
    </row>
    <row r="31" spans="1:5" x14ac:dyDescent="0.2">
      <c r="A31" s="1">
        <v>38777</v>
      </c>
      <c r="B31" s="45">
        <v>249233.35198095901</v>
      </c>
      <c r="D31" s="1">
        <v>41334</v>
      </c>
      <c r="E31" s="45">
        <v>338043.68118906301</v>
      </c>
    </row>
    <row r="32" spans="1:5" x14ac:dyDescent="0.2">
      <c r="A32" s="1">
        <v>38808</v>
      </c>
      <c r="B32" s="45">
        <v>283338.50460554601</v>
      </c>
    </row>
    <row r="33" spans="1:2" x14ac:dyDescent="0.2">
      <c r="A33" s="1">
        <v>38838</v>
      </c>
      <c r="B33" s="45">
        <v>275598.75576610601</v>
      </c>
    </row>
    <row r="34" spans="1:2" x14ac:dyDescent="0.2">
      <c r="A34" s="1">
        <v>38869</v>
      </c>
      <c r="B34" s="45">
        <v>300558.28335014498</v>
      </c>
    </row>
    <row r="35" spans="1:2" x14ac:dyDescent="0.2">
      <c r="A35" s="1">
        <v>38899</v>
      </c>
      <c r="B35" s="45">
        <v>317273.171989795</v>
      </c>
    </row>
    <row r="36" spans="1:2" x14ac:dyDescent="0.2">
      <c r="A36" s="1">
        <v>38930</v>
      </c>
      <c r="B36" s="45">
        <v>336148.30097036698</v>
      </c>
    </row>
    <row r="37" spans="1:2" x14ac:dyDescent="0.2">
      <c r="A37" s="1">
        <v>38961</v>
      </c>
      <c r="B37" s="45">
        <v>309714.79657643603</v>
      </c>
    </row>
    <row r="38" spans="1:2" x14ac:dyDescent="0.2">
      <c r="A38" s="1">
        <v>38991</v>
      </c>
      <c r="B38" s="45">
        <v>358167.34685092402</v>
      </c>
    </row>
    <row r="39" spans="1:2" x14ac:dyDescent="0.2">
      <c r="A39" s="1">
        <v>39022</v>
      </c>
      <c r="B39" s="45">
        <v>348876.45929372002</v>
      </c>
    </row>
    <row r="40" spans="1:2" x14ac:dyDescent="0.2">
      <c r="A40" s="1">
        <v>39052</v>
      </c>
      <c r="B40" s="45">
        <v>372942.69787241297</v>
      </c>
    </row>
    <row r="41" spans="1:2" x14ac:dyDescent="0.2">
      <c r="A41" s="1">
        <v>39083</v>
      </c>
      <c r="B41" s="45">
        <v>369686.73914022697</v>
      </c>
    </row>
    <row r="42" spans="1:2" x14ac:dyDescent="0.2">
      <c r="A42" s="1">
        <v>39114</v>
      </c>
      <c r="B42" s="45">
        <v>334445.28206181398</v>
      </c>
    </row>
    <row r="43" spans="1:2" x14ac:dyDescent="0.2">
      <c r="A43" s="1">
        <v>39142</v>
      </c>
      <c r="B43" s="45">
        <v>381894.43356020103</v>
      </c>
    </row>
    <row r="44" spans="1:2" x14ac:dyDescent="0.2">
      <c r="A44" s="1">
        <v>39173</v>
      </c>
      <c r="B44" s="45">
        <v>380620.56595321902</v>
      </c>
    </row>
    <row r="45" spans="1:2" x14ac:dyDescent="0.2">
      <c r="A45" s="1">
        <v>39203</v>
      </c>
      <c r="B45" s="45">
        <v>394922.13871444901</v>
      </c>
    </row>
    <row r="46" spans="1:2" x14ac:dyDescent="0.2">
      <c r="A46" s="1">
        <v>39234</v>
      </c>
      <c r="B46" s="45">
        <v>386951.94095416297</v>
      </c>
    </row>
    <row r="47" spans="1:2" x14ac:dyDescent="0.2">
      <c r="A47" s="1">
        <v>39264</v>
      </c>
      <c r="B47" s="45">
        <v>384343.36551910499</v>
      </c>
    </row>
    <row r="48" spans="1:2" x14ac:dyDescent="0.2">
      <c r="A48" s="1">
        <v>39295</v>
      </c>
      <c r="B48" s="45">
        <v>372200.984394125</v>
      </c>
    </row>
    <row r="49" spans="1:2" x14ac:dyDescent="0.2">
      <c r="A49" s="1">
        <v>39326</v>
      </c>
      <c r="B49" s="45">
        <v>369099.63612368802</v>
      </c>
    </row>
    <row r="50" spans="1:2" x14ac:dyDescent="0.2">
      <c r="A50" s="1">
        <v>39356</v>
      </c>
      <c r="B50" s="45">
        <v>390100.07048634702</v>
      </c>
    </row>
    <row r="51" spans="1:2" x14ac:dyDescent="0.2">
      <c r="A51" s="1">
        <v>39387</v>
      </c>
      <c r="B51" s="45">
        <v>381339.32242040703</v>
      </c>
    </row>
    <row r="52" spans="1:2" x14ac:dyDescent="0.2">
      <c r="A52" s="1">
        <v>39417</v>
      </c>
      <c r="B52" s="45">
        <v>404072.87381251203</v>
      </c>
    </row>
    <row r="53" spans="1:2" x14ac:dyDescent="0.2">
      <c r="A53" s="1">
        <v>39448</v>
      </c>
      <c r="B53" s="45">
        <v>361179.55744089198</v>
      </c>
    </row>
    <row r="54" spans="1:2" x14ac:dyDescent="0.2">
      <c r="A54" s="1">
        <v>39479</v>
      </c>
      <c r="B54" s="45">
        <v>362298.87173431797</v>
      </c>
    </row>
    <row r="55" spans="1:2" x14ac:dyDescent="0.2">
      <c r="A55" s="1">
        <v>39508</v>
      </c>
      <c r="B55" s="45">
        <v>444589.56284687901</v>
      </c>
    </row>
    <row r="56" spans="1:2" x14ac:dyDescent="0.2">
      <c r="A56" s="1">
        <v>39539</v>
      </c>
      <c r="B56" s="45">
        <v>390368.81310596003</v>
      </c>
    </row>
    <row r="57" spans="1:2" x14ac:dyDescent="0.2">
      <c r="A57" s="1">
        <v>39569</v>
      </c>
      <c r="B57" s="45">
        <v>411263.34889933502</v>
      </c>
    </row>
    <row r="58" spans="1:2" x14ac:dyDescent="0.2">
      <c r="A58" s="1">
        <v>39600</v>
      </c>
      <c r="B58" s="45">
        <v>386821.99641245499</v>
      </c>
    </row>
    <row r="59" spans="1:2" x14ac:dyDescent="0.2">
      <c r="A59" s="1">
        <v>39630</v>
      </c>
      <c r="B59" s="45">
        <v>432048.85404347599</v>
      </c>
    </row>
    <row r="60" spans="1:2" x14ac:dyDescent="0.2">
      <c r="A60" s="1">
        <v>39661</v>
      </c>
      <c r="B60" s="45">
        <v>391784.92503290501</v>
      </c>
    </row>
    <row r="61" spans="1:2" x14ac:dyDescent="0.2">
      <c r="A61" s="1">
        <v>39692</v>
      </c>
      <c r="B61" s="45">
        <v>135416.92299500699</v>
      </c>
    </row>
    <row r="62" spans="1:2" x14ac:dyDescent="0.2">
      <c r="A62" s="1">
        <v>39722</v>
      </c>
      <c r="B62" s="45">
        <v>295684.92898270499</v>
      </c>
    </row>
    <row r="63" spans="1:2" x14ac:dyDescent="0.2">
      <c r="A63" s="1">
        <v>39753</v>
      </c>
      <c r="B63" s="45">
        <v>331775.50332623802</v>
      </c>
    </row>
    <row r="64" spans="1:2" x14ac:dyDescent="0.2">
      <c r="A64" s="1">
        <v>39783</v>
      </c>
      <c r="B64" s="45">
        <v>358333.34032828198</v>
      </c>
    </row>
    <row r="65" spans="1:2" x14ac:dyDescent="0.2">
      <c r="A65" s="1">
        <v>39814</v>
      </c>
      <c r="B65" s="45">
        <v>335999.291883467</v>
      </c>
    </row>
    <row r="66" spans="1:2" x14ac:dyDescent="0.2">
      <c r="A66" s="1">
        <v>39845</v>
      </c>
      <c r="B66" s="45">
        <v>298096.22741041501</v>
      </c>
    </row>
    <row r="67" spans="1:2" x14ac:dyDescent="0.2">
      <c r="A67" s="1">
        <v>39873</v>
      </c>
      <c r="B67" s="45">
        <v>343406.40416385798</v>
      </c>
    </row>
    <row r="68" spans="1:2" x14ac:dyDescent="0.2">
      <c r="A68" s="1">
        <v>39904</v>
      </c>
      <c r="B68" s="45">
        <v>340943.81547277299</v>
      </c>
    </row>
    <row r="69" spans="1:2" x14ac:dyDescent="0.2">
      <c r="A69" s="1">
        <v>39934</v>
      </c>
      <c r="B69" s="45">
        <v>346131.21165936498</v>
      </c>
    </row>
    <row r="70" spans="1:2" x14ac:dyDescent="0.2">
      <c r="A70" s="1">
        <v>39965</v>
      </c>
      <c r="B70" s="45">
        <v>338470.93483570497</v>
      </c>
    </row>
    <row r="71" spans="1:2" x14ac:dyDescent="0.2">
      <c r="A71" s="1">
        <v>39995</v>
      </c>
      <c r="B71" s="45">
        <v>337663.90513253299</v>
      </c>
    </row>
    <row r="72" spans="1:2" x14ac:dyDescent="0.2">
      <c r="A72" s="1">
        <v>40026</v>
      </c>
      <c r="B72" s="45">
        <v>337300.82635378197</v>
      </c>
    </row>
    <row r="73" spans="1:2" x14ac:dyDescent="0.2">
      <c r="A73" s="1">
        <v>40057</v>
      </c>
      <c r="B73" s="45">
        <v>347860.55052387301</v>
      </c>
    </row>
    <row r="74" spans="1:2" x14ac:dyDescent="0.2">
      <c r="A74" s="1">
        <v>40087</v>
      </c>
      <c r="B74" s="45">
        <v>368418.32545770798</v>
      </c>
    </row>
    <row r="75" spans="1:2" x14ac:dyDescent="0.2">
      <c r="A75" s="1">
        <v>40118</v>
      </c>
      <c r="B75" s="45">
        <v>319930.81494935398</v>
      </c>
    </row>
    <row r="76" spans="1:2" x14ac:dyDescent="0.2">
      <c r="A76" s="1">
        <v>40148</v>
      </c>
      <c r="B76" s="45">
        <v>380201.65609252697</v>
      </c>
    </row>
    <row r="77" spans="1:2" x14ac:dyDescent="0.2">
      <c r="A77" s="1">
        <v>40179</v>
      </c>
      <c r="B77" s="45">
        <v>306300.86396905401</v>
      </c>
    </row>
    <row r="78" spans="1:2" x14ac:dyDescent="0.2">
      <c r="A78" s="1">
        <v>40210</v>
      </c>
      <c r="B78" s="45">
        <v>305559.73500891402</v>
      </c>
    </row>
    <row r="79" spans="1:2" x14ac:dyDescent="0.2">
      <c r="A79" s="1">
        <v>40238</v>
      </c>
      <c r="B79" s="45">
        <v>325682.09931486502</v>
      </c>
    </row>
    <row r="80" spans="1:2" x14ac:dyDescent="0.2">
      <c r="A80" s="1">
        <v>40269</v>
      </c>
      <c r="B80" s="45">
        <v>328909.26021125098</v>
      </c>
    </row>
    <row r="81" spans="1:2" x14ac:dyDescent="0.2">
      <c r="A81" s="1">
        <v>40299</v>
      </c>
      <c r="B81" s="45">
        <v>324468.05522811302</v>
      </c>
    </row>
    <row r="82" spans="1:2" x14ac:dyDescent="0.2">
      <c r="A82" s="1">
        <v>40330</v>
      </c>
      <c r="B82" s="45">
        <v>315469.08886496199</v>
      </c>
    </row>
    <row r="83" spans="1:2" x14ac:dyDescent="0.2">
      <c r="A83" s="1">
        <v>40360</v>
      </c>
      <c r="B83" s="45">
        <v>328796.37128179701</v>
      </c>
    </row>
    <row r="84" spans="1:2" x14ac:dyDescent="0.2">
      <c r="A84" s="1">
        <v>40391</v>
      </c>
      <c r="B84" s="45">
        <v>367826.51441556501</v>
      </c>
    </row>
    <row r="85" spans="1:2" x14ac:dyDescent="0.2">
      <c r="A85" s="1">
        <v>40422</v>
      </c>
      <c r="B85" s="45">
        <v>327859.22428383701</v>
      </c>
    </row>
    <row r="86" spans="1:2" x14ac:dyDescent="0.2">
      <c r="A86" s="1">
        <v>40452</v>
      </c>
      <c r="B86" s="45">
        <v>347381.67564220901</v>
      </c>
    </row>
    <row r="87" spans="1:2" x14ac:dyDescent="0.2">
      <c r="A87" s="1">
        <v>40483</v>
      </c>
      <c r="B87" s="45">
        <v>307706.39209773502</v>
      </c>
    </row>
    <row r="88" spans="1:2" x14ac:dyDescent="0.2">
      <c r="A88" s="1">
        <v>40513</v>
      </c>
      <c r="B88" s="45">
        <v>326279.50655213202</v>
      </c>
    </row>
  </sheetData>
  <phoneticPr fontId="4" type="noConversion"/>
  <pageMargins left="0.75" right="0.26" top="0.5" bottom="0.5" header="0.5" footer="0.5"/>
  <pageSetup scale="65" orientation="portrait" horizontalDpi="1200" verticalDpi="1200" r:id="rId1"/>
  <headerFooter alignWithMargins="0">
    <oddFooter>&amp;C11&amp;R&amp;"Arial,Italic"As of June 2013 Close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 enableFormatConditionsCalculation="0">
    <tabColor theme="9" tint="-0.249977111117893"/>
    <pageSetUpPr fitToPage="1"/>
  </sheetPr>
  <dimension ref="A1:E89"/>
  <sheetViews>
    <sheetView topLeftCell="A14" workbookViewId="0">
      <selection activeCell="E31" sqref="E31:E33"/>
    </sheetView>
  </sheetViews>
  <sheetFormatPr defaultRowHeight="12.75" x14ac:dyDescent="0.2"/>
  <cols>
    <col min="10" max="10" width="12.7109375" customWidth="1"/>
  </cols>
  <sheetData>
    <row r="1" spans="1:5" ht="15.75" x14ac:dyDescent="0.25">
      <c r="A1" s="44" t="s">
        <v>95</v>
      </c>
    </row>
    <row r="3" spans="1:5" x14ac:dyDescent="0.2">
      <c r="B3" s="39"/>
    </row>
    <row r="4" spans="1:5" x14ac:dyDescent="0.2">
      <c r="A4" s="9">
        <v>37987</v>
      </c>
      <c r="B4" s="72">
        <v>34.659999999999997</v>
      </c>
      <c r="D4" s="9">
        <v>40544</v>
      </c>
      <c r="E4" s="98">
        <v>97.26</v>
      </c>
    </row>
    <row r="5" spans="1:5" x14ac:dyDescent="0.2">
      <c r="A5" s="9">
        <v>38018</v>
      </c>
      <c r="B5" s="72">
        <v>34.049999999999997</v>
      </c>
      <c r="D5" s="9">
        <v>40575</v>
      </c>
      <c r="E5" s="98">
        <v>105.95</v>
      </c>
    </row>
    <row r="6" spans="1:5" x14ac:dyDescent="0.2">
      <c r="A6" s="9">
        <v>38047</v>
      </c>
      <c r="B6" s="72">
        <v>36.6</v>
      </c>
      <c r="D6" s="9">
        <v>40603</v>
      </c>
      <c r="E6" s="98">
        <v>117.25</v>
      </c>
    </row>
    <row r="7" spans="1:5" x14ac:dyDescent="0.2">
      <c r="A7" s="9">
        <v>38078</v>
      </c>
      <c r="B7" s="72">
        <v>35.799999999999997</v>
      </c>
      <c r="D7" s="9">
        <v>40634</v>
      </c>
      <c r="E7" s="98">
        <v>125.72</v>
      </c>
    </row>
    <row r="8" spans="1:5" x14ac:dyDescent="0.2">
      <c r="A8" s="9">
        <v>38108</v>
      </c>
      <c r="B8" s="72">
        <v>39.28</v>
      </c>
      <c r="D8" s="9">
        <v>40664</v>
      </c>
      <c r="E8" s="98">
        <v>116.01</v>
      </c>
    </row>
    <row r="9" spans="1:5" x14ac:dyDescent="0.2">
      <c r="A9" s="9">
        <v>38139</v>
      </c>
      <c r="B9" s="72">
        <v>37.15</v>
      </c>
      <c r="D9" s="9">
        <v>40695</v>
      </c>
      <c r="E9" s="98">
        <v>113.12</v>
      </c>
    </row>
    <row r="10" spans="1:5" x14ac:dyDescent="0.2">
      <c r="A10" s="9">
        <v>38169</v>
      </c>
      <c r="B10" s="72">
        <v>40.24</v>
      </c>
      <c r="D10" s="9">
        <v>40725</v>
      </c>
      <c r="E10" s="98">
        <v>116.56</v>
      </c>
    </row>
    <row r="11" spans="1:5" x14ac:dyDescent="0.2">
      <c r="A11" s="9">
        <v>38200</v>
      </c>
      <c r="B11" s="72">
        <v>44.32</v>
      </c>
      <c r="D11" s="9">
        <v>40756</v>
      </c>
      <c r="E11" s="98">
        <v>110.49</v>
      </c>
    </row>
    <row r="12" spans="1:5" x14ac:dyDescent="0.2">
      <c r="A12" s="9">
        <v>38231</v>
      </c>
      <c r="B12" s="72">
        <v>45.81</v>
      </c>
      <c r="D12" s="9">
        <v>40787</v>
      </c>
      <c r="E12" s="98">
        <v>113.68</v>
      </c>
    </row>
    <row r="13" spans="1:5" x14ac:dyDescent="0.2">
      <c r="A13" s="9">
        <v>38261</v>
      </c>
      <c r="B13" s="72">
        <v>53.46</v>
      </c>
      <c r="D13" s="9">
        <v>40817</v>
      </c>
      <c r="E13" s="98">
        <v>111.75</v>
      </c>
    </row>
    <row r="14" spans="1:5" x14ac:dyDescent="0.2">
      <c r="A14" s="9">
        <v>38292</v>
      </c>
      <c r="B14" s="72">
        <v>47.33</v>
      </c>
      <c r="D14" s="9">
        <v>40848</v>
      </c>
      <c r="E14" s="98">
        <v>112.07</v>
      </c>
    </row>
    <row r="15" spans="1:5" x14ac:dyDescent="0.2">
      <c r="A15" s="9">
        <v>38322</v>
      </c>
      <c r="B15" s="72">
        <v>42.28</v>
      </c>
      <c r="D15" s="9">
        <v>40878</v>
      </c>
      <c r="E15" s="98">
        <v>108.85</v>
      </c>
    </row>
    <row r="16" spans="1:5" x14ac:dyDescent="0.2">
      <c r="A16" s="9">
        <v>38353</v>
      </c>
      <c r="B16" s="72">
        <v>46.02</v>
      </c>
      <c r="D16" s="9">
        <v>40909</v>
      </c>
      <c r="E16" s="98">
        <v>112.3</v>
      </c>
    </row>
    <row r="17" spans="1:5" x14ac:dyDescent="0.2">
      <c r="A17" s="9">
        <v>38384</v>
      </c>
      <c r="B17" s="72">
        <v>46.94</v>
      </c>
      <c r="D17" s="9">
        <v>40940</v>
      </c>
      <c r="E17" s="98">
        <v>121.41</v>
      </c>
    </row>
    <row r="18" spans="1:5" x14ac:dyDescent="0.2">
      <c r="A18" s="9">
        <v>38412</v>
      </c>
      <c r="B18" s="72">
        <v>53.42</v>
      </c>
      <c r="D18" s="9">
        <v>40969</v>
      </c>
      <c r="E18" s="98">
        <v>128.12</v>
      </c>
    </row>
    <row r="19" spans="1:5" x14ac:dyDescent="0.2">
      <c r="A19" s="9">
        <v>38443</v>
      </c>
      <c r="B19" s="72">
        <v>52.46</v>
      </c>
      <c r="D19" s="9">
        <v>41000</v>
      </c>
      <c r="E19" s="60">
        <v>122.67</v>
      </c>
    </row>
    <row r="20" spans="1:5" x14ac:dyDescent="0.2">
      <c r="A20" s="9">
        <v>38473</v>
      </c>
      <c r="B20" s="72">
        <v>49.59</v>
      </c>
      <c r="D20" s="9">
        <v>41030</v>
      </c>
      <c r="E20" s="60">
        <v>108.92</v>
      </c>
    </row>
    <row r="21" spans="1:5" x14ac:dyDescent="0.2">
      <c r="A21" s="9">
        <v>38504</v>
      </c>
      <c r="B21" s="72">
        <v>55.94</v>
      </c>
      <c r="D21" s="9">
        <v>41061</v>
      </c>
      <c r="E21" s="60">
        <v>95.4</v>
      </c>
    </row>
    <row r="22" spans="1:5" x14ac:dyDescent="0.2">
      <c r="A22" s="9">
        <v>38534</v>
      </c>
      <c r="B22" s="72">
        <v>58.53</v>
      </c>
      <c r="D22" s="9">
        <v>41091</v>
      </c>
      <c r="E22" s="60">
        <v>103.45</v>
      </c>
    </row>
    <row r="23" spans="1:5" x14ac:dyDescent="0.2">
      <c r="A23" s="9">
        <v>38565</v>
      </c>
      <c r="B23" s="72">
        <v>64.67</v>
      </c>
      <c r="D23" s="9">
        <v>41122</v>
      </c>
      <c r="E23" s="60">
        <v>111.56</v>
      </c>
    </row>
    <row r="24" spans="1:5" x14ac:dyDescent="0.2">
      <c r="A24" s="9">
        <v>38596</v>
      </c>
      <c r="B24" s="72">
        <v>65.930000000000007</v>
      </c>
      <c r="D24" s="9">
        <v>41153</v>
      </c>
      <c r="E24" s="60">
        <v>112.96</v>
      </c>
    </row>
    <row r="25" spans="1:5" x14ac:dyDescent="0.2">
      <c r="A25" s="9">
        <v>38626</v>
      </c>
      <c r="B25" s="72">
        <v>61.29</v>
      </c>
      <c r="D25" s="9">
        <v>41183</v>
      </c>
      <c r="E25" s="60">
        <v>109.14</v>
      </c>
    </row>
    <row r="26" spans="1:5" x14ac:dyDescent="0.2">
      <c r="A26" s="9">
        <v>38657</v>
      </c>
      <c r="B26" s="72">
        <v>57.41</v>
      </c>
      <c r="D26" s="9">
        <v>41214</v>
      </c>
      <c r="E26" s="60">
        <v>108.21</v>
      </c>
    </row>
    <row r="27" spans="1:5" x14ac:dyDescent="0.2">
      <c r="A27" s="9">
        <v>38687</v>
      </c>
      <c r="B27" s="72">
        <v>57.808181818181808</v>
      </c>
      <c r="D27" s="9">
        <v>41244</v>
      </c>
      <c r="E27" s="60">
        <v>110.17</v>
      </c>
    </row>
    <row r="28" spans="1:5" x14ac:dyDescent="0.2">
      <c r="A28" s="9">
        <v>38718</v>
      </c>
      <c r="B28" s="72">
        <v>64.110499999999988</v>
      </c>
      <c r="D28" s="9">
        <v>41275</v>
      </c>
      <c r="E28" s="60">
        <v>112.7</v>
      </c>
    </row>
    <row r="29" spans="1:5" x14ac:dyDescent="0.2">
      <c r="A29" s="9">
        <v>38749</v>
      </c>
      <c r="B29" s="72">
        <v>61.487894736842094</v>
      </c>
      <c r="D29" s="9">
        <v>41306</v>
      </c>
      <c r="E29" s="60">
        <v>116.42</v>
      </c>
    </row>
    <row r="30" spans="1:5" x14ac:dyDescent="0.2">
      <c r="A30" s="9">
        <v>38777</v>
      </c>
      <c r="B30" s="72">
        <v>63.76</v>
      </c>
      <c r="C30" s="10"/>
      <c r="D30" s="9">
        <v>41334</v>
      </c>
      <c r="E30" s="60">
        <v>113.28</v>
      </c>
    </row>
    <row r="31" spans="1:5" x14ac:dyDescent="0.2">
      <c r="A31" s="9">
        <v>38808</v>
      </c>
      <c r="B31" s="72">
        <v>70.92</v>
      </c>
      <c r="C31" s="56"/>
      <c r="D31" s="9">
        <v>41365</v>
      </c>
      <c r="E31" s="60">
        <v>105.6</v>
      </c>
    </row>
    <row r="32" spans="1:5" x14ac:dyDescent="0.2">
      <c r="A32" s="9">
        <v>38838</v>
      </c>
      <c r="B32" s="72">
        <v>72.06</v>
      </c>
      <c r="C32" s="56"/>
      <c r="D32" s="9">
        <v>41395</v>
      </c>
      <c r="E32" s="60">
        <v>104.09</v>
      </c>
    </row>
    <row r="33" spans="1:5" x14ac:dyDescent="0.2">
      <c r="A33" s="9">
        <v>38869</v>
      </c>
      <c r="B33" s="72">
        <v>71.31</v>
      </c>
      <c r="C33" s="56"/>
      <c r="D33" s="9">
        <v>41426</v>
      </c>
      <c r="E33" s="60">
        <v>104.22</v>
      </c>
    </row>
    <row r="34" spans="1:5" x14ac:dyDescent="0.2">
      <c r="A34" s="9">
        <v>38899</v>
      </c>
      <c r="B34" s="72">
        <v>76.040000000000006</v>
      </c>
      <c r="C34" s="56"/>
      <c r="D34" s="55"/>
    </row>
    <row r="35" spans="1:5" x14ac:dyDescent="0.2">
      <c r="A35" s="9">
        <v>38930</v>
      </c>
      <c r="B35" s="72">
        <v>74.849999999999994</v>
      </c>
      <c r="C35" s="56"/>
      <c r="D35" s="55"/>
    </row>
    <row r="36" spans="1:5" x14ac:dyDescent="0.2">
      <c r="A36" s="9">
        <v>38961</v>
      </c>
      <c r="B36" s="72">
        <v>63.52</v>
      </c>
      <c r="C36" s="56"/>
      <c r="D36" s="55"/>
    </row>
    <row r="37" spans="1:5" x14ac:dyDescent="0.2">
      <c r="A37" s="9">
        <v>38991</v>
      </c>
      <c r="B37" s="72">
        <v>58.93</v>
      </c>
      <c r="C37" s="56"/>
    </row>
    <row r="38" spans="1:5" x14ac:dyDescent="0.2">
      <c r="A38" s="9">
        <v>39022</v>
      </c>
      <c r="B38" s="72">
        <v>60.85</v>
      </c>
      <c r="C38" s="56"/>
    </row>
    <row r="39" spans="1:5" x14ac:dyDescent="0.2">
      <c r="A39" s="9">
        <v>39052</v>
      </c>
      <c r="B39" s="72">
        <v>64.12</v>
      </c>
      <c r="C39" s="56"/>
    </row>
    <row r="40" spans="1:5" x14ac:dyDescent="0.2">
      <c r="A40" s="9">
        <v>39083</v>
      </c>
      <c r="B40" s="72">
        <v>56.29</v>
      </c>
      <c r="C40" s="56"/>
    </row>
    <row r="41" spans="1:5" x14ac:dyDescent="0.2">
      <c r="A41" s="9">
        <v>39114</v>
      </c>
      <c r="B41" s="72">
        <v>61.27</v>
      </c>
      <c r="C41" s="56"/>
    </row>
    <row r="42" spans="1:5" x14ac:dyDescent="0.2">
      <c r="A42" s="9">
        <v>39142</v>
      </c>
      <c r="B42" s="72">
        <v>64.22</v>
      </c>
      <c r="D42" s="56"/>
    </row>
    <row r="43" spans="1:5" x14ac:dyDescent="0.2">
      <c r="A43" s="9">
        <v>39173</v>
      </c>
      <c r="B43" s="72">
        <v>68.510000000000005</v>
      </c>
      <c r="D43" s="56"/>
    </row>
    <row r="44" spans="1:5" x14ac:dyDescent="0.2">
      <c r="A44" s="9">
        <v>39203</v>
      </c>
      <c r="B44" s="72">
        <v>68.48</v>
      </c>
      <c r="C44" s="56"/>
    </row>
    <row r="45" spans="1:5" x14ac:dyDescent="0.2">
      <c r="A45" s="9">
        <v>39234</v>
      </c>
      <c r="B45" s="72">
        <v>72.599999999999994</v>
      </c>
      <c r="C45" s="56"/>
    </row>
    <row r="46" spans="1:5" x14ac:dyDescent="0.2">
      <c r="A46" s="9">
        <v>39264</v>
      </c>
      <c r="B46" s="72">
        <v>78.08</v>
      </c>
      <c r="C46" s="56"/>
    </row>
    <row r="47" spans="1:5" x14ac:dyDescent="0.2">
      <c r="A47" s="9">
        <v>39295</v>
      </c>
      <c r="B47" s="72">
        <v>72.81</v>
      </c>
      <c r="C47" s="56"/>
    </row>
    <row r="48" spans="1:5" x14ac:dyDescent="0.2">
      <c r="A48" s="9">
        <v>39326</v>
      </c>
      <c r="B48" s="72">
        <v>79.260000000000005</v>
      </c>
      <c r="C48" s="56"/>
    </row>
    <row r="49" spans="1:3" x14ac:dyDescent="0.2">
      <c r="A49" s="9">
        <v>39356</v>
      </c>
      <c r="B49" s="72">
        <v>85.27</v>
      </c>
      <c r="C49" s="56"/>
    </row>
    <row r="50" spans="1:3" x14ac:dyDescent="0.2">
      <c r="A50" s="9">
        <v>39387</v>
      </c>
      <c r="B50" s="72">
        <v>95.28</v>
      </c>
      <c r="C50" s="56"/>
    </row>
    <row r="51" spans="1:3" x14ac:dyDescent="0.2">
      <c r="A51" s="9">
        <v>39417</v>
      </c>
      <c r="B51" s="72">
        <v>95.04</v>
      </c>
    </row>
    <row r="52" spans="1:3" x14ac:dyDescent="0.2">
      <c r="A52" s="9">
        <v>39448</v>
      </c>
      <c r="B52" s="72">
        <v>95.38</v>
      </c>
      <c r="C52" s="56"/>
    </row>
    <row r="53" spans="1:3" x14ac:dyDescent="0.2">
      <c r="A53" s="9">
        <v>39479</v>
      </c>
      <c r="B53" s="72">
        <v>98.17</v>
      </c>
      <c r="C53" s="56"/>
    </row>
    <row r="54" spans="1:3" x14ac:dyDescent="0.2">
      <c r="A54" s="9">
        <v>39508</v>
      </c>
      <c r="B54" s="72">
        <v>107.05</v>
      </c>
    </row>
    <row r="55" spans="1:3" x14ac:dyDescent="0.2">
      <c r="A55" s="9">
        <v>39539</v>
      </c>
      <c r="B55" s="72">
        <v>114.8</v>
      </c>
      <c r="C55" s="56"/>
    </row>
    <row r="56" spans="1:3" x14ac:dyDescent="0.2">
      <c r="A56" s="9">
        <v>39569</v>
      </c>
      <c r="B56" s="72">
        <v>128.47</v>
      </c>
      <c r="C56" s="56"/>
    </row>
    <row r="57" spans="1:3" x14ac:dyDescent="0.2">
      <c r="A57" s="9">
        <v>39600</v>
      </c>
      <c r="B57" s="72">
        <v>137.37</v>
      </c>
    </row>
    <row r="58" spans="1:3" x14ac:dyDescent="0.2">
      <c r="A58" s="9">
        <v>39630</v>
      </c>
      <c r="B58" s="72">
        <v>136.69999999999999</v>
      </c>
      <c r="C58" s="56"/>
    </row>
    <row r="59" spans="1:3" x14ac:dyDescent="0.2">
      <c r="A59" s="9">
        <v>39661</v>
      </c>
      <c r="B59" s="72">
        <v>119</v>
      </c>
      <c r="C59" s="56"/>
    </row>
    <row r="60" spans="1:3" x14ac:dyDescent="0.2">
      <c r="A60" s="9">
        <v>39692</v>
      </c>
      <c r="B60" s="72">
        <v>107.35</v>
      </c>
      <c r="C60" s="56"/>
    </row>
    <row r="61" spans="1:3" x14ac:dyDescent="0.2">
      <c r="A61" s="9">
        <v>39722</v>
      </c>
      <c r="B61" s="72">
        <v>79.86</v>
      </c>
      <c r="C61" s="56"/>
    </row>
    <row r="62" spans="1:3" x14ac:dyDescent="0.2">
      <c r="A62" s="9">
        <v>39753</v>
      </c>
      <c r="B62" s="72">
        <v>55.08</v>
      </c>
      <c r="C62" s="56"/>
    </row>
    <row r="63" spans="1:3" x14ac:dyDescent="0.2">
      <c r="A63" s="9">
        <v>39783</v>
      </c>
      <c r="B63" s="72">
        <v>42.51</v>
      </c>
      <c r="C63" s="56"/>
    </row>
    <row r="64" spans="1:3" x14ac:dyDescent="0.2">
      <c r="A64" s="9">
        <v>39814</v>
      </c>
      <c r="B64" s="72">
        <v>45.67</v>
      </c>
    </row>
    <row r="65" spans="1:3" x14ac:dyDescent="0.2">
      <c r="A65" s="9">
        <v>39845</v>
      </c>
      <c r="B65" s="72">
        <v>45.18</v>
      </c>
      <c r="C65" s="85"/>
    </row>
    <row r="66" spans="1:3" x14ac:dyDescent="0.2">
      <c r="A66" s="9">
        <v>39873</v>
      </c>
      <c r="B66" s="72">
        <v>49.26</v>
      </c>
      <c r="C66" s="85"/>
    </row>
    <row r="67" spans="1:3" x14ac:dyDescent="0.2">
      <c r="A67" s="9">
        <v>39904</v>
      </c>
      <c r="B67" s="72">
        <v>51.75</v>
      </c>
      <c r="C67" s="85"/>
    </row>
    <row r="68" spans="1:3" x14ac:dyDescent="0.2">
      <c r="A68" s="9">
        <v>39934</v>
      </c>
      <c r="B68" s="72">
        <v>59.98</v>
      </c>
      <c r="C68" s="85"/>
    </row>
    <row r="69" spans="1:3" x14ac:dyDescent="0.2">
      <c r="A69" s="9">
        <v>39965</v>
      </c>
      <c r="B69" s="72">
        <v>70.59</v>
      </c>
      <c r="C69" s="85"/>
    </row>
    <row r="70" spans="1:3" x14ac:dyDescent="0.2">
      <c r="A70" s="9">
        <v>39995</v>
      </c>
      <c r="B70" s="72">
        <v>66.430000000000007</v>
      </c>
      <c r="C70" s="85"/>
    </row>
    <row r="71" spans="1:3" x14ac:dyDescent="0.2">
      <c r="A71" s="9">
        <v>40026</v>
      </c>
      <c r="B71" s="87">
        <v>74.010000000000005</v>
      </c>
      <c r="C71" s="85"/>
    </row>
    <row r="72" spans="1:3" x14ac:dyDescent="0.2">
      <c r="A72" s="9">
        <v>40057</v>
      </c>
      <c r="B72" s="87">
        <v>69.83</v>
      </c>
      <c r="C72" s="85"/>
    </row>
    <row r="73" spans="1:3" x14ac:dyDescent="0.2">
      <c r="A73" s="9">
        <v>40087</v>
      </c>
      <c r="B73" s="87">
        <v>75.739999999999995</v>
      </c>
      <c r="C73" s="85"/>
    </row>
    <row r="74" spans="1:3" x14ac:dyDescent="0.2">
      <c r="A74" s="9">
        <v>40118</v>
      </c>
      <c r="B74" s="87">
        <v>79.08</v>
      </c>
      <c r="C74" s="85"/>
    </row>
    <row r="75" spans="1:3" x14ac:dyDescent="0.2">
      <c r="A75" s="9">
        <v>40148</v>
      </c>
      <c r="B75" s="87">
        <v>76.709999999999994</v>
      </c>
      <c r="C75" s="85"/>
    </row>
    <row r="76" spans="1:3" x14ac:dyDescent="0.2">
      <c r="A76" s="9">
        <v>40179</v>
      </c>
      <c r="B76" s="87">
        <v>79.650000000000006</v>
      </c>
      <c r="C76" s="85"/>
    </row>
    <row r="77" spans="1:3" x14ac:dyDescent="0.2">
      <c r="A77" s="9">
        <v>40210</v>
      </c>
      <c r="B77" s="87">
        <v>76.64</v>
      </c>
      <c r="C77" s="85"/>
    </row>
    <row r="78" spans="1:3" x14ac:dyDescent="0.2">
      <c r="A78" s="9">
        <v>40238</v>
      </c>
      <c r="B78" s="87">
        <v>81.61</v>
      </c>
      <c r="C78" s="85"/>
    </row>
    <row r="79" spans="1:3" x14ac:dyDescent="0.2">
      <c r="A79" s="9">
        <v>40269</v>
      </c>
      <c r="B79" s="87">
        <v>87.44</v>
      </c>
      <c r="C79" s="85"/>
    </row>
    <row r="80" spans="1:3" x14ac:dyDescent="0.2">
      <c r="A80" s="9">
        <v>40299</v>
      </c>
      <c r="B80" s="87">
        <v>79.319999999999993</v>
      </c>
      <c r="C80" s="85"/>
    </row>
    <row r="81" spans="1:3" x14ac:dyDescent="0.2">
      <c r="A81" s="9">
        <v>40330</v>
      </c>
      <c r="B81" s="87">
        <v>78.5</v>
      </c>
      <c r="C81" s="85"/>
    </row>
    <row r="82" spans="1:3" x14ac:dyDescent="0.2">
      <c r="A82" s="9">
        <v>40360</v>
      </c>
      <c r="B82" s="87">
        <v>78.430000000000007</v>
      </c>
      <c r="C82" s="85"/>
    </row>
    <row r="83" spans="1:3" x14ac:dyDescent="0.2">
      <c r="A83" s="9">
        <v>40391</v>
      </c>
      <c r="B83" s="87">
        <v>78.88</v>
      </c>
      <c r="C83" s="85"/>
    </row>
    <row r="84" spans="1:3" x14ac:dyDescent="0.2">
      <c r="A84" s="9">
        <v>40422</v>
      </c>
      <c r="B84" s="87">
        <v>79.349999999999994</v>
      </c>
      <c r="C84" s="85"/>
    </row>
    <row r="85" spans="1:3" x14ac:dyDescent="0.2">
      <c r="A85" s="9">
        <v>40452</v>
      </c>
      <c r="B85" s="87">
        <v>84.6</v>
      </c>
      <c r="C85" s="85"/>
    </row>
    <row r="86" spans="1:3" x14ac:dyDescent="0.2">
      <c r="A86" s="9">
        <v>40483</v>
      </c>
      <c r="B86" s="87">
        <v>87.63</v>
      </c>
      <c r="C86" s="85"/>
    </row>
    <row r="87" spans="1:3" x14ac:dyDescent="0.2">
      <c r="A87" s="9">
        <v>40513</v>
      </c>
      <c r="B87" s="98">
        <v>93.74</v>
      </c>
      <c r="C87" s="85"/>
    </row>
    <row r="88" spans="1:3" x14ac:dyDescent="0.2">
      <c r="A88" s="9"/>
    </row>
    <row r="89" spans="1:3" x14ac:dyDescent="0.2">
      <c r="A89" s="47" t="s">
        <v>96</v>
      </c>
    </row>
  </sheetData>
  <phoneticPr fontId="8" type="noConversion"/>
  <pageMargins left="0.75" right="0.26" top="0.75" bottom="0.75" header="0.5" footer="0.5"/>
  <pageSetup scale="61" orientation="portrait" horizontalDpi="1200" verticalDpi="1200" r:id="rId1"/>
  <headerFooter alignWithMargins="0">
    <oddFooter>&amp;C13&amp;R&amp;"Arial,Italic"As of July 1, 2013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 enableFormatConditionsCalculation="0">
    <tabColor theme="9" tint="-0.249977111117893"/>
    <pageSetUpPr fitToPage="1"/>
  </sheetPr>
  <dimension ref="A1:E88"/>
  <sheetViews>
    <sheetView workbookViewId="0">
      <selection activeCell="E27" sqref="E27"/>
    </sheetView>
  </sheetViews>
  <sheetFormatPr defaultRowHeight="12.75" x14ac:dyDescent="0.2"/>
  <cols>
    <col min="1" max="1" width="18.140625" customWidth="1"/>
    <col min="2" max="2" width="15" bestFit="1" customWidth="1"/>
    <col min="4" max="4" width="18" customWidth="1"/>
    <col min="5" max="5" width="15" bestFit="1" customWidth="1"/>
  </cols>
  <sheetData>
    <row r="1" spans="1:5" ht="15.75" x14ac:dyDescent="0.25">
      <c r="A1" s="44" t="s">
        <v>94</v>
      </c>
    </row>
    <row r="2" spans="1:5" ht="12.75" customHeight="1" x14ac:dyDescent="0.25">
      <c r="A2" s="40"/>
    </row>
    <row r="4" spans="1:5" x14ac:dyDescent="0.2">
      <c r="A4" s="14" t="s">
        <v>91</v>
      </c>
      <c r="B4" s="5" t="s">
        <v>143</v>
      </c>
      <c r="D4" s="14" t="s">
        <v>91</v>
      </c>
      <c r="E4" s="5" t="s">
        <v>143</v>
      </c>
    </row>
    <row r="5" spans="1:5" x14ac:dyDescent="0.2">
      <c r="A5" s="1">
        <v>37987</v>
      </c>
      <c r="B5" s="45">
        <v>4116851.7030502702</v>
      </c>
      <c r="D5" s="1">
        <v>40544</v>
      </c>
      <c r="E5" s="45">
        <v>3447506.8513130699</v>
      </c>
    </row>
    <row r="6" spans="1:5" x14ac:dyDescent="0.2">
      <c r="A6" s="1">
        <v>38018</v>
      </c>
      <c r="B6" s="45">
        <v>3751396.37493467</v>
      </c>
      <c r="D6" s="1">
        <v>40575</v>
      </c>
      <c r="E6" s="45">
        <v>3212005.7151645599</v>
      </c>
    </row>
    <row r="7" spans="1:5" x14ac:dyDescent="0.2">
      <c r="A7" s="1">
        <v>38047</v>
      </c>
      <c r="B7" s="45">
        <v>3712684.6945070298</v>
      </c>
      <c r="D7" s="1">
        <v>40603</v>
      </c>
      <c r="E7" s="45">
        <v>3737780.5372552299</v>
      </c>
    </row>
    <row r="8" spans="1:5" x14ac:dyDescent="0.2">
      <c r="A8" s="1">
        <v>38078</v>
      </c>
      <c r="B8" s="45">
        <v>4034822.4873587298</v>
      </c>
      <c r="D8" s="1">
        <v>40634</v>
      </c>
      <c r="E8" s="45">
        <v>3642437.5096353302</v>
      </c>
    </row>
    <row r="9" spans="1:5" x14ac:dyDescent="0.2">
      <c r="A9" s="1">
        <v>38108</v>
      </c>
      <c r="B9" s="45">
        <v>3916088.2692239801</v>
      </c>
      <c r="D9" s="1">
        <v>40664</v>
      </c>
      <c r="E9" s="45">
        <v>3454554.5322744702</v>
      </c>
    </row>
    <row r="10" spans="1:5" x14ac:dyDescent="0.2">
      <c r="A10" s="1">
        <v>38139</v>
      </c>
      <c r="B10" s="45">
        <v>3969900.01426845</v>
      </c>
      <c r="D10" s="1">
        <v>40695</v>
      </c>
      <c r="E10" s="45">
        <v>3317490.2621634402</v>
      </c>
    </row>
    <row r="11" spans="1:5" x14ac:dyDescent="0.2">
      <c r="A11" s="1">
        <v>38169</v>
      </c>
      <c r="B11" s="45">
        <v>4113654.6443410199</v>
      </c>
      <c r="D11" s="1">
        <v>40725</v>
      </c>
      <c r="E11" s="45">
        <v>3494127.6611852599</v>
      </c>
    </row>
    <row r="12" spans="1:5" x14ac:dyDescent="0.2">
      <c r="A12" s="1">
        <v>38200</v>
      </c>
      <c r="B12" s="45">
        <v>4039039.5325718001</v>
      </c>
      <c r="D12" s="1">
        <v>40756</v>
      </c>
      <c r="E12" s="45">
        <v>3626007.06280838</v>
      </c>
    </row>
    <row r="13" spans="1:5" x14ac:dyDescent="0.2">
      <c r="A13" s="1">
        <v>38231</v>
      </c>
      <c r="B13" s="45">
        <v>3203047.0171899502</v>
      </c>
      <c r="D13" s="1">
        <v>40787</v>
      </c>
      <c r="E13" s="45">
        <v>3263967.2284998298</v>
      </c>
    </row>
    <row r="14" spans="1:5" x14ac:dyDescent="0.2">
      <c r="A14" s="1">
        <v>38261</v>
      </c>
      <c r="B14" s="45">
        <v>3557609.2439597002</v>
      </c>
      <c r="D14" s="1">
        <v>40817</v>
      </c>
      <c r="E14" s="45">
        <v>3630294.9788881601</v>
      </c>
    </row>
    <row r="15" spans="1:5" x14ac:dyDescent="0.2">
      <c r="A15" s="1">
        <v>38292</v>
      </c>
      <c r="B15" s="45">
        <v>3549434.2037618798</v>
      </c>
      <c r="D15" s="1">
        <v>40848</v>
      </c>
      <c r="E15" s="45">
        <v>3553286.1078838399</v>
      </c>
    </row>
    <row r="16" spans="1:5" x14ac:dyDescent="0.2">
      <c r="A16" s="1">
        <v>38322</v>
      </c>
      <c r="B16" s="45">
        <v>3331205.5307657998</v>
      </c>
      <c r="D16" s="1">
        <v>40878</v>
      </c>
      <c r="E16" s="45">
        <v>3689976.6955738598</v>
      </c>
    </row>
    <row r="17" spans="1:5" x14ac:dyDescent="0.2">
      <c r="A17" s="1">
        <v>38353</v>
      </c>
      <c r="B17" s="45">
        <v>3572292.7624133099</v>
      </c>
      <c r="D17" s="1">
        <v>40909</v>
      </c>
      <c r="E17" s="45">
        <v>3592119.1487577199</v>
      </c>
    </row>
    <row r="18" spans="1:5" x14ac:dyDescent="0.2">
      <c r="A18" s="1">
        <v>38384</v>
      </c>
      <c r="B18" s="45">
        <v>3179408.8827136802</v>
      </c>
      <c r="D18" s="1">
        <v>40940</v>
      </c>
      <c r="E18" s="45">
        <v>3351673.25611699</v>
      </c>
    </row>
    <row r="19" spans="1:5" x14ac:dyDescent="0.2">
      <c r="A19" s="1">
        <v>38412</v>
      </c>
      <c r="B19" s="45">
        <v>3524675.37415754</v>
      </c>
      <c r="D19" s="1">
        <v>40969</v>
      </c>
      <c r="E19" s="45">
        <v>3639929.8586661802</v>
      </c>
    </row>
    <row r="20" spans="1:5" x14ac:dyDescent="0.2">
      <c r="A20" s="1">
        <v>38443</v>
      </c>
      <c r="B20" s="45">
        <v>3373989.9785241601</v>
      </c>
      <c r="D20" s="1">
        <v>41000</v>
      </c>
      <c r="E20" s="45">
        <v>3550978.0658413498</v>
      </c>
    </row>
    <row r="21" spans="1:5" x14ac:dyDescent="0.2">
      <c r="A21" s="1">
        <v>38473</v>
      </c>
      <c r="B21" s="45">
        <v>3512440.4707236402</v>
      </c>
      <c r="D21" s="1">
        <v>41030</v>
      </c>
      <c r="E21" s="45">
        <v>3587852.4095474002</v>
      </c>
    </row>
    <row r="22" spans="1:5" x14ac:dyDescent="0.2">
      <c r="A22" s="1">
        <v>38504</v>
      </c>
      <c r="B22" s="45">
        <v>3396830.1709777699</v>
      </c>
      <c r="D22" s="1">
        <v>41061</v>
      </c>
      <c r="E22" s="45">
        <v>3560354.5682585901</v>
      </c>
    </row>
    <row r="23" spans="1:5" x14ac:dyDescent="0.2">
      <c r="A23" s="1">
        <v>38534</v>
      </c>
      <c r="B23" s="45">
        <v>3326464.2786851898</v>
      </c>
      <c r="D23" s="1">
        <v>41091</v>
      </c>
      <c r="E23" s="45">
        <v>3734636.3559824098</v>
      </c>
    </row>
    <row r="24" spans="1:5" x14ac:dyDescent="0.2">
      <c r="A24" s="1">
        <v>38565</v>
      </c>
      <c r="B24" s="45">
        <v>2962636.152516</v>
      </c>
      <c r="D24" s="1">
        <v>41122</v>
      </c>
      <c r="E24" s="45">
        <v>3214115.8220626302</v>
      </c>
    </row>
    <row r="25" spans="1:5" x14ac:dyDescent="0.2">
      <c r="A25" s="1">
        <v>38596</v>
      </c>
      <c r="B25" s="45">
        <v>1299470.4760853499</v>
      </c>
      <c r="D25" s="1">
        <v>41153</v>
      </c>
      <c r="E25" s="45">
        <v>3447962.3434289098</v>
      </c>
    </row>
    <row r="26" spans="1:5" x14ac:dyDescent="0.2">
      <c r="A26" s="1">
        <v>38626</v>
      </c>
      <c r="B26" s="45">
        <v>1403319.12839957</v>
      </c>
      <c r="D26" s="1">
        <v>41183</v>
      </c>
      <c r="E26" s="45">
        <v>3817609.1854235302</v>
      </c>
    </row>
    <row r="27" spans="1:5" x14ac:dyDescent="0.2">
      <c r="A27" s="1">
        <v>38657</v>
      </c>
      <c r="B27" s="45">
        <v>2238950.7427524198</v>
      </c>
      <c r="D27" s="1">
        <v>41214</v>
      </c>
      <c r="E27" s="45">
        <v>4001191.4286027201</v>
      </c>
    </row>
    <row r="28" spans="1:5" x14ac:dyDescent="0.2">
      <c r="A28" s="1">
        <v>38687</v>
      </c>
      <c r="B28" s="45">
        <v>2696394.9614425902</v>
      </c>
      <c r="D28" s="1">
        <v>41244</v>
      </c>
      <c r="E28" s="45">
        <v>4125258.87710824</v>
      </c>
    </row>
    <row r="29" spans="1:5" x14ac:dyDescent="0.2">
      <c r="A29" s="1">
        <v>38718</v>
      </c>
      <c r="B29" s="45">
        <v>2903605.4539078199</v>
      </c>
      <c r="D29" s="1">
        <v>41275</v>
      </c>
      <c r="E29" s="45">
        <v>3871206.02352492</v>
      </c>
    </row>
    <row r="30" spans="1:5" x14ac:dyDescent="0.2">
      <c r="A30" s="1">
        <v>38749</v>
      </c>
      <c r="B30" s="45">
        <v>2893564.0590993399</v>
      </c>
      <c r="D30" s="1">
        <v>41306</v>
      </c>
      <c r="E30" s="45">
        <v>3511904.4455339601</v>
      </c>
    </row>
    <row r="31" spans="1:5" x14ac:dyDescent="0.2">
      <c r="A31" s="1">
        <v>38777</v>
      </c>
      <c r="B31" s="45">
        <v>3195937.85636565</v>
      </c>
      <c r="D31" s="1">
        <v>41334</v>
      </c>
      <c r="E31" s="45">
        <v>3872581.8400188601</v>
      </c>
    </row>
    <row r="32" spans="1:5" x14ac:dyDescent="0.2">
      <c r="A32" s="1">
        <v>38808</v>
      </c>
      <c r="B32" s="45">
        <v>3179013.8634480401</v>
      </c>
    </row>
    <row r="33" spans="1:2" x14ac:dyDescent="0.2">
      <c r="A33" s="1">
        <v>38838</v>
      </c>
      <c r="B33" s="45">
        <v>3441908.5052839699</v>
      </c>
    </row>
    <row r="34" spans="1:2" x14ac:dyDescent="0.2">
      <c r="A34" s="1">
        <v>38869</v>
      </c>
      <c r="B34" s="45">
        <v>3675130.0271896902</v>
      </c>
    </row>
    <row r="35" spans="1:2" x14ac:dyDescent="0.2">
      <c r="A35" s="1">
        <v>38899</v>
      </c>
      <c r="B35" s="45">
        <v>3681560.89367529</v>
      </c>
    </row>
    <row r="36" spans="1:2" x14ac:dyDescent="0.2">
      <c r="A36" s="1">
        <v>38930</v>
      </c>
      <c r="B36" s="45">
        <v>3612949.7915254999</v>
      </c>
    </row>
    <row r="37" spans="1:2" x14ac:dyDescent="0.2">
      <c r="A37" s="1">
        <v>38961</v>
      </c>
      <c r="B37" s="45">
        <v>3543892.0726676499</v>
      </c>
    </row>
    <row r="38" spans="1:2" x14ac:dyDescent="0.2">
      <c r="A38" s="1">
        <v>38991</v>
      </c>
      <c r="B38" s="45">
        <v>3570670.6822408698</v>
      </c>
    </row>
    <row r="39" spans="1:2" x14ac:dyDescent="0.2">
      <c r="A39" s="1">
        <v>39022</v>
      </c>
      <c r="B39" s="45">
        <v>3416427.34441827</v>
      </c>
    </row>
    <row r="40" spans="1:2" x14ac:dyDescent="0.2">
      <c r="A40" s="1">
        <v>39052</v>
      </c>
      <c r="B40" s="45">
        <v>3467063.68521418</v>
      </c>
    </row>
    <row r="41" spans="1:2" x14ac:dyDescent="0.2">
      <c r="A41" s="1">
        <v>39083</v>
      </c>
      <c r="B41" s="45">
        <v>3431417.7115227999</v>
      </c>
    </row>
    <row r="42" spans="1:2" x14ac:dyDescent="0.2">
      <c r="A42" s="1">
        <v>39114</v>
      </c>
      <c r="B42" s="45">
        <v>3187283.0760072102</v>
      </c>
    </row>
    <row r="43" spans="1:2" x14ac:dyDescent="0.2">
      <c r="A43" s="1">
        <v>39142</v>
      </c>
      <c r="B43" s="45">
        <v>3758706.9102976499</v>
      </c>
    </row>
    <row r="44" spans="1:2" x14ac:dyDescent="0.2">
      <c r="A44" s="1">
        <v>39173</v>
      </c>
      <c r="B44" s="45">
        <v>3532409.0062794499</v>
      </c>
    </row>
    <row r="45" spans="1:2" x14ac:dyDescent="0.2">
      <c r="A45" s="1">
        <v>39203</v>
      </c>
      <c r="B45" s="45">
        <v>3847360.6544289798</v>
      </c>
    </row>
    <row r="46" spans="1:2" x14ac:dyDescent="0.2">
      <c r="A46" s="1">
        <v>39234</v>
      </c>
      <c r="B46" s="45">
        <v>3801646.8529513599</v>
      </c>
    </row>
    <row r="47" spans="1:2" x14ac:dyDescent="0.2">
      <c r="A47" s="1">
        <v>39264</v>
      </c>
      <c r="B47" s="45">
        <v>3781746.6914056502</v>
      </c>
    </row>
    <row r="48" spans="1:2" x14ac:dyDescent="0.2">
      <c r="A48" s="1">
        <v>39295</v>
      </c>
      <c r="B48" s="45">
        <v>3496860.8815262401</v>
      </c>
    </row>
    <row r="49" spans="1:2" x14ac:dyDescent="0.2">
      <c r="A49" s="1">
        <v>39326</v>
      </c>
      <c r="B49" s="45">
        <v>3473362.6859711502</v>
      </c>
    </row>
    <row r="50" spans="1:2" x14ac:dyDescent="0.2">
      <c r="A50" s="1">
        <v>39356</v>
      </c>
      <c r="B50" s="45">
        <v>3833954.5812043999</v>
      </c>
    </row>
    <row r="51" spans="1:2" x14ac:dyDescent="0.2">
      <c r="A51" s="1">
        <v>39387</v>
      </c>
      <c r="B51" s="45">
        <v>3398892.1835635598</v>
      </c>
    </row>
    <row r="52" spans="1:2" x14ac:dyDescent="0.2">
      <c r="A52" s="1">
        <v>39417</v>
      </c>
      <c r="B52" s="45">
        <v>3696247.7049747999</v>
      </c>
    </row>
    <row r="53" spans="1:2" x14ac:dyDescent="0.2">
      <c r="A53" s="1">
        <v>39448</v>
      </c>
      <c r="B53" s="45">
        <v>3730716.59485282</v>
      </c>
    </row>
    <row r="54" spans="1:2" x14ac:dyDescent="0.2">
      <c r="A54" s="1">
        <v>39479</v>
      </c>
      <c r="B54" s="45">
        <v>3481908.9951343099</v>
      </c>
    </row>
    <row r="55" spans="1:2" x14ac:dyDescent="0.2">
      <c r="A55" s="1">
        <v>39508</v>
      </c>
      <c r="B55" s="45">
        <v>3754457.7083301698</v>
      </c>
    </row>
    <row r="56" spans="1:2" x14ac:dyDescent="0.2">
      <c r="A56" s="1">
        <v>39539</v>
      </c>
      <c r="B56" s="45">
        <v>3601038.3554089</v>
      </c>
    </row>
    <row r="57" spans="1:2" x14ac:dyDescent="0.2">
      <c r="A57" s="1">
        <v>39569</v>
      </c>
      <c r="B57" s="45">
        <v>4320099.2010811502</v>
      </c>
    </row>
    <row r="58" spans="1:2" x14ac:dyDescent="0.2">
      <c r="A58" s="1">
        <v>39600</v>
      </c>
      <c r="B58" s="45">
        <v>4358968.2792846598</v>
      </c>
    </row>
    <row r="59" spans="1:2" x14ac:dyDescent="0.2">
      <c r="A59" s="1">
        <v>39630</v>
      </c>
      <c r="B59" s="45">
        <v>4639414.5826604404</v>
      </c>
    </row>
    <row r="60" spans="1:2" x14ac:dyDescent="0.2">
      <c r="A60" s="1">
        <v>39661</v>
      </c>
      <c r="B60" s="45">
        <v>4254048.2048297198</v>
      </c>
    </row>
    <row r="61" spans="1:2" x14ac:dyDescent="0.2">
      <c r="A61" s="1">
        <v>39692</v>
      </c>
      <c r="B61" s="45">
        <v>1642121.1776660201</v>
      </c>
    </row>
    <row r="62" spans="1:2" x14ac:dyDescent="0.2">
      <c r="A62" s="1">
        <v>39722</v>
      </c>
      <c r="B62" s="45">
        <v>3450697.9705383801</v>
      </c>
    </row>
    <row r="63" spans="1:2" x14ac:dyDescent="0.2">
      <c r="A63" s="1">
        <v>39753</v>
      </c>
      <c r="B63" s="45">
        <v>3823545.4159350898</v>
      </c>
    </row>
    <row r="64" spans="1:2" x14ac:dyDescent="0.2">
      <c r="A64" s="1">
        <v>39783</v>
      </c>
      <c r="B64" s="45">
        <v>3184282.9857755699</v>
      </c>
    </row>
    <row r="65" spans="1:2" x14ac:dyDescent="0.2">
      <c r="A65" s="1">
        <v>39814</v>
      </c>
      <c r="B65" s="45">
        <v>3438444.2367176502</v>
      </c>
    </row>
    <row r="66" spans="1:2" x14ac:dyDescent="0.2">
      <c r="A66" s="1">
        <v>39845</v>
      </c>
      <c r="B66" s="45">
        <v>3579269.6434981502</v>
      </c>
    </row>
    <row r="67" spans="1:2" x14ac:dyDescent="0.2">
      <c r="A67" s="1">
        <v>39873</v>
      </c>
      <c r="B67" s="45">
        <v>3520944.6226184801</v>
      </c>
    </row>
    <row r="68" spans="1:2" x14ac:dyDescent="0.2">
      <c r="A68" s="1">
        <v>39904</v>
      </c>
      <c r="B68" s="45">
        <v>3511916.9513164898</v>
      </c>
    </row>
    <row r="69" spans="1:2" x14ac:dyDescent="0.2">
      <c r="A69" s="1">
        <v>39934</v>
      </c>
      <c r="B69" s="45">
        <v>3769963.5557009</v>
      </c>
    </row>
    <row r="70" spans="1:2" x14ac:dyDescent="0.2">
      <c r="A70" s="1">
        <v>39965</v>
      </c>
      <c r="B70" s="45">
        <v>3351008.7082273802</v>
      </c>
    </row>
    <row r="71" spans="1:2" x14ac:dyDescent="0.2">
      <c r="A71" s="1">
        <v>39995</v>
      </c>
      <c r="B71" s="45">
        <v>4357713.6781390402</v>
      </c>
    </row>
    <row r="72" spans="1:2" x14ac:dyDescent="0.2">
      <c r="A72" s="1">
        <v>40026</v>
      </c>
      <c r="B72" s="45">
        <v>3418958.5700597102</v>
      </c>
    </row>
    <row r="73" spans="1:2" x14ac:dyDescent="0.2">
      <c r="A73" s="1">
        <v>40057</v>
      </c>
      <c r="B73" s="45">
        <v>3143287.55374848</v>
      </c>
    </row>
    <row r="74" spans="1:2" x14ac:dyDescent="0.2">
      <c r="A74" s="1">
        <v>40087</v>
      </c>
      <c r="B74" s="45">
        <v>3296087.82257229</v>
      </c>
    </row>
    <row r="75" spans="1:2" x14ac:dyDescent="0.2">
      <c r="A75" s="1">
        <v>40118</v>
      </c>
      <c r="B75" s="45">
        <v>3062273.5011873702</v>
      </c>
    </row>
    <row r="76" spans="1:2" x14ac:dyDescent="0.2">
      <c r="A76" s="1">
        <v>40148</v>
      </c>
      <c r="B76" s="45">
        <v>3246835.2152069202</v>
      </c>
    </row>
    <row r="77" spans="1:2" x14ac:dyDescent="0.2">
      <c r="A77" s="1">
        <v>40179</v>
      </c>
      <c r="B77" s="45">
        <v>3115336.8299841601</v>
      </c>
    </row>
    <row r="78" spans="1:2" x14ac:dyDescent="0.2">
      <c r="A78" s="1">
        <v>40210</v>
      </c>
      <c r="B78" s="45">
        <v>2708913.57664982</v>
      </c>
    </row>
    <row r="79" spans="1:2" x14ac:dyDescent="0.2">
      <c r="A79" s="1">
        <v>40238</v>
      </c>
      <c r="B79" s="45">
        <v>2605553.97459262</v>
      </c>
    </row>
    <row r="80" spans="1:2" x14ac:dyDescent="0.2">
      <c r="A80" s="1">
        <v>40269</v>
      </c>
      <c r="B80" s="45">
        <v>3143186.0511894799</v>
      </c>
    </row>
    <row r="81" spans="1:2" x14ac:dyDescent="0.2">
      <c r="A81" s="1">
        <v>40299</v>
      </c>
      <c r="B81" s="45">
        <v>3114394.37594342</v>
      </c>
    </row>
    <row r="82" spans="1:2" x14ac:dyDescent="0.2">
      <c r="A82" s="1">
        <v>40330</v>
      </c>
      <c r="B82" s="45">
        <v>3226329.5154174599</v>
      </c>
    </row>
    <row r="83" spans="1:2" x14ac:dyDescent="0.2">
      <c r="A83" s="1">
        <v>40360</v>
      </c>
      <c r="B83" s="45">
        <v>3602823.9440898499</v>
      </c>
    </row>
    <row r="84" spans="1:2" x14ac:dyDescent="0.2">
      <c r="A84" s="1">
        <v>40391</v>
      </c>
      <c r="B84" s="45">
        <v>3298307.0757105099</v>
      </c>
    </row>
    <row r="85" spans="1:2" x14ac:dyDescent="0.2">
      <c r="A85" s="1">
        <v>40422</v>
      </c>
      <c r="B85" s="45">
        <v>3052148.96875931</v>
      </c>
    </row>
    <row r="86" spans="1:2" x14ac:dyDescent="0.2">
      <c r="A86" s="1">
        <v>40452</v>
      </c>
      <c r="B86" s="45">
        <v>3149569.1241347198</v>
      </c>
    </row>
    <row r="87" spans="1:2" x14ac:dyDescent="0.2">
      <c r="A87" s="1">
        <v>40483</v>
      </c>
      <c r="B87" s="45">
        <v>2902177.7397479499</v>
      </c>
    </row>
    <row r="88" spans="1:2" x14ac:dyDescent="0.2">
      <c r="A88" s="1">
        <v>40513</v>
      </c>
      <c r="B88" s="45">
        <v>3451879.8276299899</v>
      </c>
    </row>
  </sheetData>
  <phoneticPr fontId="4" type="noConversion"/>
  <pageMargins left="0.75" right="0.75" top="1" bottom="1" header="0.5" footer="0.5"/>
  <pageSetup scale="58" orientation="portrait" horizontalDpi="1200" verticalDpi="1200" r:id="rId1"/>
  <headerFooter alignWithMargins="0">
    <oddFooter>&amp;C16&amp;R&amp;"Arial,Italic"As of June 2013 Close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 enableFormatConditionsCalculation="0">
    <tabColor theme="9" tint="-0.249977111117893"/>
    <pageSetUpPr fitToPage="1"/>
  </sheetPr>
  <dimension ref="A1:E89"/>
  <sheetViews>
    <sheetView topLeftCell="A17" workbookViewId="0">
      <selection activeCell="E29" sqref="E29"/>
    </sheetView>
  </sheetViews>
  <sheetFormatPr defaultRowHeight="12.75" x14ac:dyDescent="0.2"/>
  <cols>
    <col min="2" max="2" width="9.7109375" bestFit="1" customWidth="1"/>
  </cols>
  <sheetData>
    <row r="1" spans="1:5" ht="15.75" x14ac:dyDescent="0.25">
      <c r="A1" s="44" t="s">
        <v>97</v>
      </c>
    </row>
    <row r="3" spans="1:5" x14ac:dyDescent="0.2">
      <c r="B3" s="39"/>
    </row>
    <row r="4" spans="1:5" x14ac:dyDescent="0.2">
      <c r="A4" s="9">
        <v>37987</v>
      </c>
      <c r="B4" s="73">
        <v>6.1581111111111095</v>
      </c>
      <c r="C4" s="9"/>
      <c r="D4" s="9">
        <v>40544</v>
      </c>
      <c r="E4" s="73">
        <v>4.5</v>
      </c>
    </row>
    <row r="5" spans="1:5" x14ac:dyDescent="0.2">
      <c r="A5" s="9">
        <v>38018</v>
      </c>
      <c r="B5" s="73">
        <v>5.3982105263157889</v>
      </c>
      <c r="C5" s="9"/>
      <c r="D5" s="9">
        <v>40575</v>
      </c>
      <c r="E5" s="73">
        <v>4.09</v>
      </c>
    </row>
    <row r="6" spans="1:5" x14ac:dyDescent="0.2">
      <c r="A6" s="9">
        <v>38047</v>
      </c>
      <c r="B6" s="73">
        <v>5.3783565217391294</v>
      </c>
      <c r="C6" s="9"/>
      <c r="D6" s="9">
        <v>40603</v>
      </c>
      <c r="E6" s="73">
        <v>3.97</v>
      </c>
    </row>
    <row r="7" spans="1:5" x14ac:dyDescent="0.2">
      <c r="A7" s="9">
        <v>38078</v>
      </c>
      <c r="B7" s="73">
        <v>5.7004047619047622</v>
      </c>
      <c r="C7" s="9"/>
      <c r="D7" s="9">
        <v>40634</v>
      </c>
      <c r="E7" s="73">
        <v>4.24</v>
      </c>
    </row>
    <row r="8" spans="1:5" x14ac:dyDescent="0.2">
      <c r="A8" s="9">
        <v>38108</v>
      </c>
      <c r="B8" s="73">
        <v>6.3000350000000012</v>
      </c>
      <c r="C8" s="9"/>
      <c r="D8" s="9">
        <v>40664</v>
      </c>
      <c r="E8" s="73">
        <v>4.3099999999999996</v>
      </c>
    </row>
    <row r="9" spans="1:5" x14ac:dyDescent="0.2">
      <c r="A9" s="9">
        <v>38139</v>
      </c>
      <c r="B9" s="73">
        <v>6.2915809523809534</v>
      </c>
      <c r="C9" s="9"/>
      <c r="D9" s="9">
        <v>40695</v>
      </c>
      <c r="E9" s="73">
        <v>4.53</v>
      </c>
    </row>
    <row r="10" spans="1:5" x14ac:dyDescent="0.2">
      <c r="A10" s="9">
        <v>38169</v>
      </c>
      <c r="B10" s="73">
        <v>5.9324571428571442</v>
      </c>
      <c r="C10" s="9"/>
      <c r="D10" s="9">
        <v>40725</v>
      </c>
      <c r="E10" s="73">
        <v>4.42</v>
      </c>
    </row>
    <row r="11" spans="1:5" x14ac:dyDescent="0.2">
      <c r="A11" s="9">
        <v>38200</v>
      </c>
      <c r="B11" s="73">
        <v>5.4505545454545459</v>
      </c>
      <c r="C11" s="9"/>
      <c r="D11" s="9">
        <v>40756</v>
      </c>
      <c r="E11" s="73">
        <v>4.05</v>
      </c>
    </row>
    <row r="12" spans="1:5" x14ac:dyDescent="0.2">
      <c r="A12" s="9">
        <v>38231</v>
      </c>
      <c r="B12" s="73">
        <v>5.0831714285714291</v>
      </c>
      <c r="C12" s="9"/>
      <c r="D12" s="9">
        <v>40787</v>
      </c>
      <c r="E12" s="73">
        <v>3.9</v>
      </c>
    </row>
    <row r="13" spans="1:5" x14ac:dyDescent="0.2">
      <c r="A13" s="9">
        <v>38261</v>
      </c>
      <c r="B13" s="73">
        <v>6.339204761904762</v>
      </c>
      <c r="C13" s="9"/>
      <c r="D13" s="9">
        <v>40817</v>
      </c>
      <c r="E13" s="101">
        <v>3.56</v>
      </c>
    </row>
    <row r="14" spans="1:5" x14ac:dyDescent="0.2">
      <c r="A14" s="9">
        <v>38292</v>
      </c>
      <c r="B14" s="73">
        <v>6.1480650000000008</v>
      </c>
      <c r="C14" s="9"/>
      <c r="D14" s="9">
        <v>40848</v>
      </c>
      <c r="E14" s="101">
        <v>3.27</v>
      </c>
    </row>
    <row r="15" spans="1:5" x14ac:dyDescent="0.2">
      <c r="A15" s="9">
        <v>38322</v>
      </c>
      <c r="B15" s="73">
        <v>6.6166380952380965</v>
      </c>
      <c r="C15" s="9"/>
      <c r="D15" s="9">
        <v>40878</v>
      </c>
      <c r="E15" s="101">
        <v>3.15</v>
      </c>
    </row>
    <row r="16" spans="1:5" x14ac:dyDescent="0.2">
      <c r="A16" s="9">
        <v>38353</v>
      </c>
      <c r="B16" s="73">
        <v>6.1430950000000006</v>
      </c>
      <c r="C16" s="9"/>
      <c r="D16" s="9">
        <v>40909</v>
      </c>
      <c r="E16" s="73">
        <v>2.68</v>
      </c>
    </row>
    <row r="17" spans="1:5" x14ac:dyDescent="0.2">
      <c r="A17" s="9">
        <v>38384</v>
      </c>
      <c r="B17" s="73">
        <v>6.1124315789473682</v>
      </c>
      <c r="C17" s="9"/>
      <c r="D17" s="9">
        <v>40940</v>
      </c>
      <c r="E17" s="73">
        <v>2.5</v>
      </c>
    </row>
    <row r="18" spans="1:5" x14ac:dyDescent="0.2">
      <c r="A18" s="9">
        <v>38412</v>
      </c>
      <c r="B18" s="73">
        <v>6.9228499999999977</v>
      </c>
      <c r="C18" s="9"/>
      <c r="D18" s="9">
        <v>40969</v>
      </c>
      <c r="E18" s="73">
        <v>2.16</v>
      </c>
    </row>
    <row r="19" spans="1:5" x14ac:dyDescent="0.2">
      <c r="A19" s="9">
        <v>38443</v>
      </c>
      <c r="B19" s="73">
        <v>7.2004428571428578</v>
      </c>
      <c r="C19" s="9"/>
      <c r="D19" s="9">
        <v>41000</v>
      </c>
      <c r="E19" s="73">
        <v>1.95</v>
      </c>
    </row>
    <row r="20" spans="1:5" x14ac:dyDescent="0.2">
      <c r="A20" s="9">
        <v>38473</v>
      </c>
      <c r="B20" s="73">
        <v>6.4880047619047616</v>
      </c>
      <c r="C20" s="9"/>
      <c r="D20" s="9">
        <v>41030</v>
      </c>
      <c r="E20" s="73">
        <v>2.4300000000000002</v>
      </c>
    </row>
    <row r="21" spans="1:5" x14ac:dyDescent="0.2">
      <c r="A21" s="9">
        <v>38504</v>
      </c>
      <c r="B21" s="73">
        <v>7.1507227272727274</v>
      </c>
      <c r="C21" s="9"/>
      <c r="D21" s="9">
        <v>41061</v>
      </c>
      <c r="E21" s="73">
        <v>2.46</v>
      </c>
    </row>
    <row r="22" spans="1:5" x14ac:dyDescent="0.2">
      <c r="A22" s="9">
        <v>38534</v>
      </c>
      <c r="B22" s="73">
        <v>7.591005</v>
      </c>
      <c r="C22" s="9"/>
      <c r="D22" s="9">
        <v>41091</v>
      </c>
      <c r="E22" s="101">
        <v>2.95</v>
      </c>
    </row>
    <row r="23" spans="1:5" x14ac:dyDescent="0.2">
      <c r="A23" s="9">
        <v>38565</v>
      </c>
      <c r="B23" s="73">
        <v>9.2947181818181832</v>
      </c>
      <c r="C23" s="9"/>
      <c r="D23" s="9">
        <v>41122</v>
      </c>
      <c r="E23" s="101">
        <v>2.84</v>
      </c>
    </row>
    <row r="24" spans="1:5" x14ac:dyDescent="0.2">
      <c r="A24" s="9">
        <v>38596</v>
      </c>
      <c r="B24" s="73">
        <v>11.982264705882351</v>
      </c>
      <c r="C24" s="9"/>
      <c r="D24" s="9">
        <v>41153</v>
      </c>
      <c r="E24" s="101">
        <v>2.85</v>
      </c>
    </row>
    <row r="25" spans="1:5" x14ac:dyDescent="0.2">
      <c r="A25" s="9">
        <v>38626</v>
      </c>
      <c r="B25" s="73">
        <v>13.50150625</v>
      </c>
      <c r="C25" s="9"/>
      <c r="D25" s="9">
        <v>41183</v>
      </c>
      <c r="E25" s="101">
        <v>3.34</v>
      </c>
    </row>
    <row r="26" spans="1:5" x14ac:dyDescent="0.2">
      <c r="A26" s="9">
        <v>38657</v>
      </c>
      <c r="B26" s="73">
        <v>10.327074999999999</v>
      </c>
      <c r="C26" s="9"/>
      <c r="D26" s="9">
        <v>41214</v>
      </c>
      <c r="E26" s="101">
        <v>3.54</v>
      </c>
    </row>
    <row r="27" spans="1:5" x14ac:dyDescent="0.2">
      <c r="A27" s="9">
        <v>38687</v>
      </c>
      <c r="B27" s="73">
        <v>13.051904761904764</v>
      </c>
      <c r="C27" s="9"/>
      <c r="D27" s="9">
        <v>41244</v>
      </c>
      <c r="E27" s="101">
        <v>3.32</v>
      </c>
    </row>
    <row r="28" spans="1:5" x14ac:dyDescent="0.2">
      <c r="A28" s="9">
        <v>38718</v>
      </c>
      <c r="B28" s="73">
        <v>8.6780000000000008</v>
      </c>
      <c r="C28" s="9"/>
      <c r="D28" s="9">
        <v>41275</v>
      </c>
      <c r="E28" s="101">
        <v>3.33</v>
      </c>
    </row>
    <row r="29" spans="1:5" x14ac:dyDescent="0.2">
      <c r="A29" s="9">
        <v>38749</v>
      </c>
      <c r="B29" s="73">
        <v>7.5331578947368421</v>
      </c>
      <c r="D29" s="9">
        <v>41306</v>
      </c>
      <c r="E29" s="101">
        <v>3.33</v>
      </c>
    </row>
    <row r="30" spans="1:5" x14ac:dyDescent="0.2">
      <c r="A30" s="9">
        <v>38777</v>
      </c>
      <c r="B30" s="73">
        <v>6.87</v>
      </c>
      <c r="C30" s="10"/>
      <c r="D30" s="9">
        <v>41334</v>
      </c>
      <c r="E30" s="101">
        <v>3.81</v>
      </c>
    </row>
    <row r="31" spans="1:5" x14ac:dyDescent="0.2">
      <c r="A31" s="9">
        <v>38808</v>
      </c>
      <c r="B31" s="73">
        <v>7.15</v>
      </c>
      <c r="C31" s="10"/>
      <c r="D31" s="9">
        <v>41365</v>
      </c>
      <c r="E31" s="101">
        <v>4.17</v>
      </c>
    </row>
    <row r="32" spans="1:5" x14ac:dyDescent="0.2">
      <c r="A32" s="9">
        <v>38838</v>
      </c>
      <c r="B32" s="73">
        <v>6.24</v>
      </c>
      <c r="C32" s="10"/>
      <c r="D32" s="9">
        <v>41395</v>
      </c>
      <c r="E32" s="101">
        <v>4.04</v>
      </c>
    </row>
    <row r="33" spans="1:5" x14ac:dyDescent="0.2">
      <c r="A33" s="9">
        <v>38869</v>
      </c>
      <c r="B33" s="73">
        <v>6.2</v>
      </c>
      <c r="C33" s="10"/>
      <c r="D33" s="9">
        <v>41426</v>
      </c>
      <c r="E33" s="101">
        <v>3.83</v>
      </c>
    </row>
    <row r="34" spans="1:5" x14ac:dyDescent="0.2">
      <c r="A34" s="9">
        <v>38899</v>
      </c>
      <c r="B34" s="73">
        <v>6.17</v>
      </c>
      <c r="C34" s="10"/>
    </row>
    <row r="35" spans="1:5" x14ac:dyDescent="0.2">
      <c r="A35" s="9">
        <v>38930</v>
      </c>
      <c r="B35" s="73">
        <v>7.11</v>
      </c>
      <c r="C35" s="10"/>
    </row>
    <row r="36" spans="1:5" x14ac:dyDescent="0.2">
      <c r="A36" s="9">
        <v>38961</v>
      </c>
      <c r="B36" s="73">
        <v>4.9000000000000004</v>
      </c>
      <c r="C36" s="56"/>
    </row>
    <row r="37" spans="1:5" x14ac:dyDescent="0.2">
      <c r="A37" s="9">
        <v>38991</v>
      </c>
      <c r="B37" s="73">
        <v>5.87</v>
      </c>
      <c r="C37" s="56"/>
    </row>
    <row r="38" spans="1:5" x14ac:dyDescent="0.2">
      <c r="A38" s="9">
        <v>39022</v>
      </c>
      <c r="B38" s="73">
        <v>7.4</v>
      </c>
      <c r="C38" s="56"/>
    </row>
    <row r="39" spans="1:5" x14ac:dyDescent="0.2">
      <c r="A39" s="9">
        <v>39052</v>
      </c>
      <c r="B39" s="73">
        <v>6.73</v>
      </c>
      <c r="C39" s="56"/>
    </row>
    <row r="40" spans="1:5" x14ac:dyDescent="0.2">
      <c r="A40" s="9">
        <v>39083</v>
      </c>
      <c r="B40" s="73">
        <v>6.6</v>
      </c>
      <c r="C40" s="56"/>
    </row>
    <row r="41" spans="1:5" x14ac:dyDescent="0.2">
      <c r="A41" s="9">
        <v>39114</v>
      </c>
      <c r="B41" s="73">
        <v>8.01</v>
      </c>
      <c r="C41" s="56"/>
    </row>
    <row r="42" spans="1:5" x14ac:dyDescent="0.2">
      <c r="A42" s="9">
        <v>39142</v>
      </c>
      <c r="B42" s="73">
        <v>7.11</v>
      </c>
      <c r="C42" s="56"/>
    </row>
    <row r="43" spans="1:5" x14ac:dyDescent="0.2">
      <c r="A43" s="9">
        <v>39173</v>
      </c>
      <c r="B43" s="73">
        <v>7.61</v>
      </c>
      <c r="C43" s="56"/>
    </row>
    <row r="44" spans="1:5" x14ac:dyDescent="0.2">
      <c r="A44" s="9">
        <v>39203</v>
      </c>
      <c r="B44" s="73">
        <v>7.64</v>
      </c>
      <c r="C44" s="56"/>
    </row>
    <row r="45" spans="1:5" x14ac:dyDescent="0.2">
      <c r="A45" s="9">
        <v>39234</v>
      </c>
      <c r="B45" s="73">
        <v>7.35</v>
      </c>
      <c r="C45" s="56"/>
    </row>
    <row r="46" spans="1:5" x14ac:dyDescent="0.2">
      <c r="A46" s="9">
        <v>39264</v>
      </c>
      <c r="B46" s="73">
        <v>6.22</v>
      </c>
      <c r="C46" s="56"/>
    </row>
    <row r="47" spans="1:5" x14ac:dyDescent="0.2">
      <c r="A47" s="9">
        <v>39295</v>
      </c>
      <c r="B47" s="73">
        <v>6.23</v>
      </c>
      <c r="C47" s="56"/>
    </row>
    <row r="48" spans="1:5" x14ac:dyDescent="0.2">
      <c r="A48" s="9">
        <v>39326</v>
      </c>
      <c r="B48" s="73">
        <v>6.02</v>
      </c>
      <c r="C48" s="56"/>
    </row>
    <row r="49" spans="1:3" x14ac:dyDescent="0.2">
      <c r="A49" s="9">
        <v>39356</v>
      </c>
      <c r="B49" s="73">
        <v>6.74</v>
      </c>
      <c r="C49" s="56"/>
    </row>
    <row r="50" spans="1:3" x14ac:dyDescent="0.2">
      <c r="A50" s="9">
        <v>39387</v>
      </c>
      <c r="B50" s="73">
        <v>7.13</v>
      </c>
      <c r="C50" s="56"/>
    </row>
    <row r="51" spans="1:3" x14ac:dyDescent="0.2">
      <c r="A51" s="9">
        <v>39417</v>
      </c>
      <c r="B51" s="73">
        <v>7.11</v>
      </c>
    </row>
    <row r="52" spans="1:3" x14ac:dyDescent="0.2">
      <c r="A52" s="9">
        <v>39448</v>
      </c>
      <c r="B52" s="73">
        <v>7.99</v>
      </c>
      <c r="C52" s="56"/>
    </row>
    <row r="53" spans="1:3" x14ac:dyDescent="0.2">
      <c r="A53" s="9">
        <v>39479</v>
      </c>
      <c r="B53" s="73">
        <v>8.5500000000000007</v>
      </c>
      <c r="C53" s="56"/>
    </row>
    <row r="54" spans="1:3" x14ac:dyDescent="0.2">
      <c r="A54" s="9">
        <v>39508</v>
      </c>
      <c r="B54" s="73">
        <v>9.4499999999999993</v>
      </c>
    </row>
    <row r="55" spans="1:3" x14ac:dyDescent="0.2">
      <c r="A55" s="9">
        <v>39539</v>
      </c>
      <c r="B55" s="73">
        <v>10.18</v>
      </c>
      <c r="C55" s="56"/>
    </row>
    <row r="56" spans="1:3" x14ac:dyDescent="0.2">
      <c r="A56" s="9">
        <v>39569</v>
      </c>
      <c r="B56" s="73">
        <v>11.27</v>
      </c>
      <c r="C56" s="56"/>
    </row>
    <row r="57" spans="1:3" x14ac:dyDescent="0.2">
      <c r="A57" s="9">
        <v>39600</v>
      </c>
      <c r="B57" s="101">
        <v>12.7</v>
      </c>
    </row>
    <row r="58" spans="1:3" x14ac:dyDescent="0.2">
      <c r="A58" s="9">
        <v>39630</v>
      </c>
      <c r="B58" s="101">
        <v>11.11</v>
      </c>
      <c r="C58" s="85"/>
    </row>
    <row r="59" spans="1:3" x14ac:dyDescent="0.2">
      <c r="A59" s="9">
        <v>39661</v>
      </c>
      <c r="B59" s="101">
        <v>8.26</v>
      </c>
      <c r="C59" s="85"/>
    </row>
    <row r="60" spans="1:3" x14ac:dyDescent="0.2">
      <c r="A60" s="9">
        <v>39692</v>
      </c>
      <c r="B60" s="101">
        <v>7.64</v>
      </c>
      <c r="C60" s="85"/>
    </row>
    <row r="61" spans="1:3" x14ac:dyDescent="0.2">
      <c r="A61" s="9">
        <v>39722</v>
      </c>
      <c r="B61" s="101">
        <v>6.74</v>
      </c>
      <c r="C61" s="85"/>
    </row>
    <row r="62" spans="1:3" x14ac:dyDescent="0.2">
      <c r="A62" s="9">
        <v>39753</v>
      </c>
      <c r="B62" s="101">
        <v>6.69</v>
      </c>
      <c r="C62" s="85"/>
    </row>
    <row r="63" spans="1:3" x14ac:dyDescent="0.2">
      <c r="A63" s="9">
        <v>39783</v>
      </c>
      <c r="B63" s="101">
        <v>5.84</v>
      </c>
      <c r="C63" s="85"/>
    </row>
    <row r="64" spans="1:3" x14ac:dyDescent="0.2">
      <c r="A64" s="9">
        <v>39814</v>
      </c>
      <c r="B64" s="101">
        <v>5.24</v>
      </c>
    </row>
    <row r="65" spans="1:3" x14ac:dyDescent="0.2">
      <c r="A65" s="9">
        <v>39845</v>
      </c>
      <c r="B65" s="101">
        <v>4.53</v>
      </c>
      <c r="C65" s="85"/>
    </row>
    <row r="66" spans="1:3" x14ac:dyDescent="0.2">
      <c r="A66" s="9">
        <v>39873</v>
      </c>
      <c r="B66" s="101">
        <v>3.96</v>
      </c>
      <c r="C66" s="85"/>
    </row>
    <row r="67" spans="1:3" x14ac:dyDescent="0.2">
      <c r="A67" s="9">
        <v>39904</v>
      </c>
      <c r="B67" s="101">
        <v>3.5</v>
      </c>
      <c r="C67" s="85"/>
    </row>
    <row r="68" spans="1:3" x14ac:dyDescent="0.2">
      <c r="A68" s="9">
        <v>39934</v>
      </c>
      <c r="B68" s="101">
        <v>3.83</v>
      </c>
      <c r="C68" s="85"/>
    </row>
    <row r="69" spans="1:3" x14ac:dyDescent="0.2">
      <c r="A69" s="9">
        <v>39965</v>
      </c>
      <c r="B69" s="101">
        <v>3.8</v>
      </c>
      <c r="C69" s="85"/>
    </row>
    <row r="70" spans="1:3" x14ac:dyDescent="0.2">
      <c r="A70" s="9">
        <v>39995</v>
      </c>
      <c r="B70" s="101">
        <v>3.38</v>
      </c>
      <c r="C70" s="85"/>
    </row>
    <row r="71" spans="1:3" x14ac:dyDescent="0.2">
      <c r="A71" s="9">
        <v>40026</v>
      </c>
      <c r="B71" s="101">
        <v>3.14</v>
      </c>
      <c r="C71" s="85"/>
    </row>
    <row r="72" spans="1:3" x14ac:dyDescent="0.2">
      <c r="A72" s="9">
        <v>40057</v>
      </c>
      <c r="B72" s="101">
        <v>2.96</v>
      </c>
      <c r="C72" s="85"/>
    </row>
    <row r="73" spans="1:3" x14ac:dyDescent="0.2">
      <c r="A73" s="9">
        <v>40087</v>
      </c>
      <c r="B73" s="101">
        <v>4</v>
      </c>
      <c r="C73" s="85"/>
    </row>
    <row r="74" spans="1:3" x14ac:dyDescent="0.2">
      <c r="A74" s="9">
        <v>40118</v>
      </c>
      <c r="B74" s="101">
        <v>3.7</v>
      </c>
      <c r="C74" s="85"/>
    </row>
    <row r="75" spans="1:3" x14ac:dyDescent="0.2">
      <c r="A75" s="9">
        <v>40148</v>
      </c>
      <c r="B75" s="101">
        <v>5.34</v>
      </c>
      <c r="C75" s="85"/>
    </row>
    <row r="76" spans="1:3" x14ac:dyDescent="0.2">
      <c r="A76" s="9">
        <v>40179</v>
      </c>
      <c r="B76" s="101">
        <v>5.82</v>
      </c>
      <c r="C76" s="85"/>
    </row>
    <row r="77" spans="1:3" x14ac:dyDescent="0.2">
      <c r="A77" s="9">
        <v>40210</v>
      </c>
      <c r="B77" s="101">
        <v>5.32</v>
      </c>
      <c r="C77" s="85"/>
    </row>
    <row r="78" spans="1:3" x14ac:dyDescent="0.2">
      <c r="A78" s="9">
        <v>40238</v>
      </c>
      <c r="B78" s="101">
        <v>4.29</v>
      </c>
      <c r="C78" s="85"/>
    </row>
    <row r="79" spans="1:3" x14ac:dyDescent="0.2">
      <c r="A79" s="9">
        <v>40269</v>
      </c>
      <c r="B79" s="101">
        <v>4.04</v>
      </c>
      <c r="C79" s="85"/>
    </row>
    <row r="80" spans="1:3" x14ac:dyDescent="0.2">
      <c r="A80" s="9">
        <v>40299</v>
      </c>
      <c r="B80" s="101">
        <v>4.1100000000000003</v>
      </c>
      <c r="C80" s="85"/>
    </row>
    <row r="81" spans="1:3" x14ac:dyDescent="0.2">
      <c r="A81" s="9">
        <v>40330</v>
      </c>
      <c r="B81" s="101">
        <v>4.8099999999999996</v>
      </c>
      <c r="C81" s="85"/>
    </row>
    <row r="82" spans="1:3" x14ac:dyDescent="0.2">
      <c r="A82" s="9">
        <v>40360</v>
      </c>
      <c r="B82" s="101">
        <v>4.63</v>
      </c>
      <c r="C82" s="85"/>
    </row>
    <row r="83" spans="1:3" x14ac:dyDescent="0.2">
      <c r="A83" s="9">
        <v>40391</v>
      </c>
      <c r="B83" s="101">
        <v>4.32</v>
      </c>
      <c r="C83" s="85"/>
    </row>
    <row r="84" spans="1:3" x14ac:dyDescent="0.2">
      <c r="A84" s="9">
        <v>40422</v>
      </c>
      <c r="B84" s="101">
        <v>3.89</v>
      </c>
      <c r="C84" s="85"/>
    </row>
    <row r="85" spans="1:3" x14ac:dyDescent="0.2">
      <c r="A85" s="9">
        <v>40452</v>
      </c>
      <c r="B85" s="101">
        <v>3.43</v>
      </c>
      <c r="C85" s="85"/>
    </row>
    <row r="86" spans="1:3" x14ac:dyDescent="0.2">
      <c r="A86" s="9">
        <v>40483</v>
      </c>
      <c r="B86" s="101">
        <v>3.71</v>
      </c>
      <c r="C86" s="85"/>
    </row>
    <row r="87" spans="1:3" x14ac:dyDescent="0.2">
      <c r="A87" s="9">
        <v>40513</v>
      </c>
      <c r="B87" s="73">
        <v>4.26</v>
      </c>
      <c r="C87" s="85"/>
    </row>
    <row r="88" spans="1:3" x14ac:dyDescent="0.2">
      <c r="A88" s="9"/>
      <c r="B88" s="60"/>
      <c r="C88" s="85"/>
    </row>
    <row r="89" spans="1:3" x14ac:dyDescent="0.2">
      <c r="A89" s="47" t="s">
        <v>153</v>
      </c>
    </row>
  </sheetData>
  <phoneticPr fontId="4" type="noConversion"/>
  <pageMargins left="0.75" right="0.75" top="0.75" bottom="0.75" header="0.5" footer="0.5"/>
  <pageSetup scale="61" orientation="portrait" horizontalDpi="1200" verticalDpi="1200" r:id="rId1"/>
  <headerFooter alignWithMargins="0">
    <oddFooter>&amp;C18&amp;R&amp;"Arial,Italic"As of July 1, 2013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 enableFormatConditionsCalculation="0">
    <tabColor theme="9" tint="-0.249977111117893"/>
    <pageSetUpPr fitToPage="1"/>
  </sheetPr>
  <dimension ref="A1:J127"/>
  <sheetViews>
    <sheetView workbookViewId="0">
      <pane ySplit="30" topLeftCell="A109" activePane="bottomLeft" state="frozen"/>
      <selection pane="bottomLeft" activeCell="F127" sqref="F127"/>
    </sheetView>
  </sheetViews>
  <sheetFormatPr defaultRowHeight="12.75" x14ac:dyDescent="0.2"/>
  <cols>
    <col min="1" max="1" width="15.28515625" customWidth="1"/>
    <col min="2" max="4" width="12.85546875" bestFit="1" customWidth="1"/>
    <col min="5" max="5" width="14.7109375" customWidth="1"/>
    <col min="6" max="7" width="12.85546875" bestFit="1" customWidth="1"/>
    <col min="8" max="8" width="14.7109375" customWidth="1"/>
    <col min="9" max="9" width="10.7109375" customWidth="1"/>
    <col min="10" max="12" width="12.85546875" bestFit="1" customWidth="1"/>
    <col min="13" max="13" width="11.28515625" bestFit="1" customWidth="1"/>
  </cols>
  <sheetData>
    <row r="1" spans="1:9" x14ac:dyDescent="0.2">
      <c r="A1" s="13" t="s">
        <v>10</v>
      </c>
    </row>
    <row r="2" spans="1:9" x14ac:dyDescent="0.2">
      <c r="A2" t="s">
        <v>11</v>
      </c>
    </row>
    <row r="3" spans="1:9" x14ac:dyDescent="0.2">
      <c r="A3" t="s">
        <v>12</v>
      </c>
    </row>
    <row r="4" spans="1:9" x14ac:dyDescent="0.2">
      <c r="A4" s="99" t="s">
        <v>161</v>
      </c>
    </row>
    <row r="5" spans="1:9" x14ac:dyDescent="0.2">
      <c r="A5" s="10"/>
    </row>
    <row r="6" spans="1:9" ht="25.5" x14ac:dyDescent="0.2">
      <c r="A6" s="14" t="s">
        <v>13</v>
      </c>
      <c r="B6" s="15" t="s">
        <v>14</v>
      </c>
      <c r="C6" s="15" t="s">
        <v>15</v>
      </c>
      <c r="D6" s="15" t="s">
        <v>16</v>
      </c>
      <c r="E6" s="15" t="s">
        <v>17</v>
      </c>
      <c r="F6" s="15" t="s">
        <v>18</v>
      </c>
      <c r="G6" s="15" t="s">
        <v>19</v>
      </c>
      <c r="H6" s="15" t="s">
        <v>20</v>
      </c>
      <c r="I6" s="15" t="s">
        <v>98</v>
      </c>
    </row>
    <row r="7" spans="1:9" hidden="1" x14ac:dyDescent="0.2">
      <c r="A7" s="1">
        <v>37987</v>
      </c>
      <c r="B7" s="51">
        <v>80</v>
      </c>
      <c r="C7" s="16">
        <v>102312.993</v>
      </c>
      <c r="D7" s="51">
        <v>24</v>
      </c>
      <c r="E7" s="17">
        <f t="shared" ref="E7:E30" si="0">D7/B7</f>
        <v>0.3</v>
      </c>
      <c r="F7" s="51">
        <v>21</v>
      </c>
      <c r="G7" s="18">
        <v>4054.3330000000001</v>
      </c>
      <c r="H7" s="19">
        <v>1209755.95</v>
      </c>
      <c r="I7" s="42">
        <f t="shared" ref="I7:I30" si="1">H7/G7</f>
        <v>298.38593672498041</v>
      </c>
    </row>
    <row r="8" spans="1:9" hidden="1" x14ac:dyDescent="0.2">
      <c r="A8" s="1">
        <v>38018</v>
      </c>
      <c r="B8" s="51">
        <f>189-B7</f>
        <v>109</v>
      </c>
      <c r="C8" s="16">
        <v>132831.10699999999</v>
      </c>
      <c r="D8" s="51">
        <v>36</v>
      </c>
      <c r="E8" s="17">
        <f t="shared" si="0"/>
        <v>0.33027522935779818</v>
      </c>
      <c r="F8" s="51">
        <v>33</v>
      </c>
      <c r="G8" s="18">
        <v>13638.395</v>
      </c>
      <c r="H8" s="19">
        <v>4170405.46</v>
      </c>
      <c r="I8" s="20">
        <f t="shared" si="1"/>
        <v>305.784182083009</v>
      </c>
    </row>
    <row r="9" spans="1:9" hidden="1" x14ac:dyDescent="0.2">
      <c r="A9" s="1">
        <v>38047</v>
      </c>
      <c r="B9" s="51">
        <f>273-189</f>
        <v>84</v>
      </c>
      <c r="C9" s="16">
        <v>126328.255</v>
      </c>
      <c r="D9" s="51">
        <v>35</v>
      </c>
      <c r="E9" s="17">
        <f t="shared" si="0"/>
        <v>0.41666666666666669</v>
      </c>
      <c r="F9" s="51">
        <v>37</v>
      </c>
      <c r="G9" s="18">
        <v>13838.581</v>
      </c>
      <c r="H9" s="19">
        <v>2773809.65</v>
      </c>
      <c r="I9" s="20">
        <f t="shared" si="1"/>
        <v>200.44032332505768</v>
      </c>
    </row>
    <row r="10" spans="1:9" hidden="1" x14ac:dyDescent="0.2">
      <c r="A10" s="1">
        <v>38078</v>
      </c>
      <c r="B10" s="51">
        <f>294-273</f>
        <v>21</v>
      </c>
      <c r="C10" s="16">
        <v>27689.52</v>
      </c>
      <c r="D10" s="51">
        <v>9</v>
      </c>
      <c r="E10" s="17">
        <f t="shared" si="0"/>
        <v>0.42857142857142855</v>
      </c>
      <c r="F10" s="51">
        <v>9</v>
      </c>
      <c r="G10" s="18">
        <v>2540.44</v>
      </c>
      <c r="H10" s="19">
        <v>686310.01</v>
      </c>
      <c r="I10" s="20">
        <f t="shared" si="1"/>
        <v>270.15399300908501</v>
      </c>
    </row>
    <row r="11" spans="1:9" hidden="1" x14ac:dyDescent="0.2">
      <c r="A11" s="1">
        <v>38108</v>
      </c>
      <c r="B11" s="51">
        <f>366-294</f>
        <v>72</v>
      </c>
      <c r="C11" s="16">
        <v>96587.86</v>
      </c>
      <c r="D11" s="51">
        <v>28</v>
      </c>
      <c r="E11" s="17">
        <f t="shared" si="0"/>
        <v>0.3888888888888889</v>
      </c>
      <c r="F11" s="51">
        <v>31</v>
      </c>
      <c r="G11" s="18">
        <v>14771.108</v>
      </c>
      <c r="H11" s="19">
        <v>3741030.81</v>
      </c>
      <c r="I11" s="20">
        <f t="shared" si="1"/>
        <v>253.26676983202614</v>
      </c>
    </row>
    <row r="12" spans="1:9" hidden="1" x14ac:dyDescent="0.2">
      <c r="A12" s="1">
        <v>38139</v>
      </c>
      <c r="B12" s="51">
        <f>467-366</f>
        <v>101</v>
      </c>
      <c r="C12" s="16">
        <v>124977.28</v>
      </c>
      <c r="D12" s="51">
        <v>25</v>
      </c>
      <c r="E12" s="17">
        <f t="shared" si="0"/>
        <v>0.24752475247524752</v>
      </c>
      <c r="F12" s="51">
        <v>24</v>
      </c>
      <c r="G12" s="18">
        <v>5544.19</v>
      </c>
      <c r="H12" s="19">
        <v>1942833.52</v>
      </c>
      <c r="I12" s="20">
        <f t="shared" si="1"/>
        <v>350.42693702777143</v>
      </c>
    </row>
    <row r="13" spans="1:9" hidden="1" x14ac:dyDescent="0.2">
      <c r="A13" s="1">
        <v>38169</v>
      </c>
      <c r="B13" s="51">
        <f>578-467</f>
        <v>111</v>
      </c>
      <c r="C13" s="16">
        <v>140323.89000000001</v>
      </c>
      <c r="D13" s="51">
        <v>31</v>
      </c>
      <c r="E13" s="17">
        <f t="shared" si="0"/>
        <v>0.27927927927927926</v>
      </c>
      <c r="F13" s="51">
        <v>32</v>
      </c>
      <c r="G13" s="18">
        <v>5817.56</v>
      </c>
      <c r="H13" s="19">
        <v>2044652.36</v>
      </c>
      <c r="I13" s="20">
        <f t="shared" si="1"/>
        <v>351.46218689622452</v>
      </c>
    </row>
    <row r="14" spans="1:9" hidden="1" x14ac:dyDescent="0.2">
      <c r="A14" s="1">
        <v>38200</v>
      </c>
      <c r="B14" s="51">
        <f>628-578</f>
        <v>50</v>
      </c>
      <c r="C14" s="16">
        <v>43044.913</v>
      </c>
      <c r="D14" s="51">
        <v>26</v>
      </c>
      <c r="E14" s="17">
        <f t="shared" si="0"/>
        <v>0.52</v>
      </c>
      <c r="F14" s="51">
        <v>27</v>
      </c>
      <c r="G14" s="18">
        <v>6881.4530000000004</v>
      </c>
      <c r="H14" s="19">
        <v>1989653.49</v>
      </c>
      <c r="I14" s="20">
        <f t="shared" si="1"/>
        <v>289.13275873569143</v>
      </c>
    </row>
    <row r="15" spans="1:9" hidden="1" x14ac:dyDescent="0.2">
      <c r="A15" s="1">
        <v>38231</v>
      </c>
      <c r="B15" s="51">
        <f>778-628</f>
        <v>150</v>
      </c>
      <c r="C15" s="16">
        <v>225055.041</v>
      </c>
      <c r="D15" s="51">
        <v>43</v>
      </c>
      <c r="E15" s="17">
        <f t="shared" si="0"/>
        <v>0.28666666666666668</v>
      </c>
      <c r="F15" s="51">
        <v>48</v>
      </c>
      <c r="G15" s="18">
        <v>10518.290999999999</v>
      </c>
      <c r="H15" s="19">
        <v>3193258.69</v>
      </c>
      <c r="I15" s="20">
        <f t="shared" si="1"/>
        <v>303.59101968180954</v>
      </c>
    </row>
    <row r="16" spans="1:9" hidden="1" x14ac:dyDescent="0.2">
      <c r="A16" s="1">
        <v>38261</v>
      </c>
      <c r="B16" s="51">
        <f>914-778</f>
        <v>136</v>
      </c>
      <c r="C16" s="16">
        <v>199371.38399999999</v>
      </c>
      <c r="D16" s="51">
        <v>56</v>
      </c>
      <c r="E16" s="17">
        <f t="shared" si="0"/>
        <v>0.41176470588235292</v>
      </c>
      <c r="F16" s="51">
        <v>75</v>
      </c>
      <c r="G16" s="18">
        <v>16777.063999999998</v>
      </c>
      <c r="H16" s="19">
        <v>8518107.5899999999</v>
      </c>
      <c r="I16" s="20">
        <f t="shared" si="1"/>
        <v>507.72337698658123</v>
      </c>
    </row>
    <row r="17" spans="1:10" hidden="1" x14ac:dyDescent="0.2">
      <c r="A17" s="1">
        <v>38292</v>
      </c>
      <c r="B17" s="51">
        <f>988-914</f>
        <v>74</v>
      </c>
      <c r="C17" s="16">
        <v>81727.592999999993</v>
      </c>
      <c r="D17" s="51">
        <v>30</v>
      </c>
      <c r="E17" s="17">
        <f t="shared" si="0"/>
        <v>0.40540540540540543</v>
      </c>
      <c r="F17" s="51">
        <v>33</v>
      </c>
      <c r="G17" s="18">
        <v>8058.3729999999996</v>
      </c>
      <c r="H17" s="19">
        <v>1842154.71</v>
      </c>
      <c r="I17" s="20">
        <f t="shared" si="1"/>
        <v>228.60132063879396</v>
      </c>
    </row>
    <row r="18" spans="1:10" hidden="1" x14ac:dyDescent="0.2">
      <c r="A18" s="1">
        <v>38322</v>
      </c>
      <c r="B18" s="51">
        <v>72</v>
      </c>
      <c r="C18" s="16">
        <v>47855.303999999996</v>
      </c>
      <c r="D18" s="51">
        <v>30</v>
      </c>
      <c r="E18" s="17">
        <f t="shared" si="0"/>
        <v>0.41666666666666669</v>
      </c>
      <c r="F18" s="51">
        <v>32</v>
      </c>
      <c r="G18" s="18">
        <v>3481.174</v>
      </c>
      <c r="H18" s="19">
        <v>952899.45</v>
      </c>
      <c r="I18" s="20">
        <f t="shared" si="1"/>
        <v>273.72933671227003</v>
      </c>
    </row>
    <row r="19" spans="1:10" ht="13.5" hidden="1" customHeight="1" x14ac:dyDescent="0.2">
      <c r="A19" s="1">
        <v>38353</v>
      </c>
      <c r="B19" s="51">
        <f>640-593</f>
        <v>47</v>
      </c>
      <c r="C19" s="18">
        <v>28880.06</v>
      </c>
      <c r="D19" s="50">
        <f>47-(401-377)</f>
        <v>23</v>
      </c>
      <c r="E19" s="17">
        <f t="shared" si="0"/>
        <v>0.48936170212765956</v>
      </c>
      <c r="F19" s="51">
        <v>24</v>
      </c>
      <c r="G19" s="16">
        <v>3472.91</v>
      </c>
      <c r="H19" s="74">
        <v>1118950.28</v>
      </c>
      <c r="I19" s="75">
        <f t="shared" si="1"/>
        <v>322.19386048011614</v>
      </c>
    </row>
    <row r="20" spans="1:10" ht="13.5" hidden="1" customHeight="1" x14ac:dyDescent="0.2">
      <c r="A20" s="1">
        <v>38384</v>
      </c>
      <c r="B20" s="51">
        <f>186-47</f>
        <v>139</v>
      </c>
      <c r="C20" s="18">
        <v>155224.52900000001</v>
      </c>
      <c r="D20" s="50">
        <v>50</v>
      </c>
      <c r="E20" s="17">
        <f t="shared" si="0"/>
        <v>0.35971223021582732</v>
      </c>
      <c r="F20" s="50">
        <v>54</v>
      </c>
      <c r="G20" s="16">
        <v>15760.712</v>
      </c>
      <c r="H20" s="74">
        <f>5701671.68</f>
        <v>5701671.6799999997</v>
      </c>
      <c r="I20" s="75">
        <f t="shared" si="1"/>
        <v>361.76485427815697</v>
      </c>
    </row>
    <row r="21" spans="1:10" ht="14.25" hidden="1" customHeight="1" x14ac:dyDescent="0.2">
      <c r="A21" s="1">
        <v>38412</v>
      </c>
      <c r="B21" s="51">
        <f>250-B20-B19</f>
        <v>64</v>
      </c>
      <c r="C21" s="16">
        <v>68473.919999999998</v>
      </c>
      <c r="D21" s="51">
        <v>17</v>
      </c>
      <c r="E21" s="17">
        <f t="shared" si="0"/>
        <v>0.265625</v>
      </c>
      <c r="F21" s="50">
        <v>18</v>
      </c>
      <c r="G21" s="16">
        <v>9143.27</v>
      </c>
      <c r="H21" s="74">
        <v>2990636</v>
      </c>
      <c r="I21" s="75">
        <f t="shared" si="1"/>
        <v>327.08604252089242</v>
      </c>
    </row>
    <row r="22" spans="1:10" ht="14.25" hidden="1" customHeight="1" x14ac:dyDescent="0.2">
      <c r="A22" s="1">
        <v>38443</v>
      </c>
      <c r="B22" s="51">
        <f>296-250</f>
        <v>46</v>
      </c>
      <c r="C22" s="16">
        <v>50416.84</v>
      </c>
      <c r="D22" s="51">
        <v>26</v>
      </c>
      <c r="E22" s="17">
        <f t="shared" si="0"/>
        <v>0.56521739130434778</v>
      </c>
      <c r="F22" s="50">
        <v>30</v>
      </c>
      <c r="G22" s="16">
        <v>9349.02</v>
      </c>
      <c r="H22" s="74">
        <v>3480941.06</v>
      </c>
      <c r="I22" s="75">
        <f t="shared" si="1"/>
        <v>372.33218668908614</v>
      </c>
    </row>
    <row r="23" spans="1:10" ht="14.25" hidden="1" customHeight="1" x14ac:dyDescent="0.2">
      <c r="A23" s="1">
        <v>38473</v>
      </c>
      <c r="B23" s="51">
        <v>95</v>
      </c>
      <c r="C23" s="16">
        <v>115385.349</v>
      </c>
      <c r="D23" s="51">
        <v>43</v>
      </c>
      <c r="E23" s="17">
        <f t="shared" si="0"/>
        <v>0.45263157894736844</v>
      </c>
      <c r="F23" s="50">
        <v>47</v>
      </c>
      <c r="G23" s="16">
        <v>10719.221</v>
      </c>
      <c r="H23" s="74">
        <v>5311157.78</v>
      </c>
      <c r="I23" s="75">
        <f t="shared" si="1"/>
        <v>495.47982824498166</v>
      </c>
    </row>
    <row r="24" spans="1:10" ht="12.75" hidden="1" customHeight="1" x14ac:dyDescent="0.2">
      <c r="A24" s="1">
        <v>38504</v>
      </c>
      <c r="B24" s="51">
        <v>94</v>
      </c>
      <c r="C24" s="16">
        <v>123785.14</v>
      </c>
      <c r="D24" s="51">
        <v>42</v>
      </c>
      <c r="E24" s="17">
        <f t="shared" si="0"/>
        <v>0.44680851063829785</v>
      </c>
      <c r="F24" s="50">
        <v>42</v>
      </c>
      <c r="G24" s="16">
        <v>8891.85</v>
      </c>
      <c r="H24" s="74">
        <v>2703889.29</v>
      </c>
      <c r="I24" s="75">
        <f t="shared" si="1"/>
        <v>304.08624639416996</v>
      </c>
    </row>
    <row r="25" spans="1:10" ht="13.5" hidden="1" customHeight="1" x14ac:dyDescent="0.2">
      <c r="A25" s="1">
        <v>38534</v>
      </c>
      <c r="B25" s="51">
        <v>148</v>
      </c>
      <c r="C25" s="16">
        <v>152777.69</v>
      </c>
      <c r="D25" s="51">
        <f>256-204</f>
        <v>52</v>
      </c>
      <c r="E25" s="17">
        <f t="shared" si="0"/>
        <v>0.35135135135135137</v>
      </c>
      <c r="F25" s="50">
        <v>52</v>
      </c>
      <c r="G25" s="16">
        <v>12760.26</v>
      </c>
      <c r="H25" s="74">
        <v>4650705.09</v>
      </c>
      <c r="I25" s="75">
        <f t="shared" si="1"/>
        <v>364.46789407112391</v>
      </c>
    </row>
    <row r="26" spans="1:10" ht="13.5" hidden="1" customHeight="1" x14ac:dyDescent="0.2">
      <c r="A26" s="1">
        <v>38565</v>
      </c>
      <c r="B26" s="51">
        <v>112</v>
      </c>
      <c r="C26" s="16">
        <v>165294.17000000001</v>
      </c>
      <c r="D26" s="51">
        <f>292-253</f>
        <v>39</v>
      </c>
      <c r="E26" s="17">
        <f t="shared" si="0"/>
        <v>0.3482142857142857</v>
      </c>
      <c r="F26" s="50">
        <v>40</v>
      </c>
      <c r="G26" s="16">
        <v>5431.63</v>
      </c>
      <c r="H26" s="74">
        <v>1836091.87</v>
      </c>
      <c r="I26" s="75">
        <f t="shared" si="1"/>
        <v>338.03699257865503</v>
      </c>
    </row>
    <row r="27" spans="1:10" ht="13.5" hidden="1" customHeight="1" x14ac:dyDescent="0.2">
      <c r="A27" s="1">
        <v>38596</v>
      </c>
      <c r="B27" s="51">
        <v>110</v>
      </c>
      <c r="C27" s="16">
        <v>125382.28</v>
      </c>
      <c r="D27" s="51">
        <f>334-292</f>
        <v>42</v>
      </c>
      <c r="E27" s="17">
        <f t="shared" si="0"/>
        <v>0.38181818181818183</v>
      </c>
      <c r="F27" s="50">
        <v>42</v>
      </c>
      <c r="G27" s="16">
        <v>17996.14</v>
      </c>
      <c r="H27" s="74">
        <v>5604577.6299999999</v>
      </c>
      <c r="I27" s="75">
        <f t="shared" si="1"/>
        <v>311.43220879588625</v>
      </c>
    </row>
    <row r="28" spans="1:10" ht="12.75" hidden="1" customHeight="1" x14ac:dyDescent="0.2">
      <c r="A28" s="1">
        <v>38626</v>
      </c>
      <c r="B28" s="51">
        <v>36</v>
      </c>
      <c r="C28" s="16">
        <v>19207.59</v>
      </c>
      <c r="D28" s="51">
        <f>365-334</f>
        <v>31</v>
      </c>
      <c r="E28" s="17">
        <f t="shared" si="0"/>
        <v>0.86111111111111116</v>
      </c>
      <c r="F28" s="50">
        <v>31</v>
      </c>
      <c r="G28" s="16">
        <v>5577.8</v>
      </c>
      <c r="H28" s="74">
        <v>1324037.01</v>
      </c>
      <c r="I28" s="75">
        <f t="shared" si="1"/>
        <v>237.37620746530891</v>
      </c>
    </row>
    <row r="29" spans="1:10" ht="13.5" hidden="1" customHeight="1" x14ac:dyDescent="0.2">
      <c r="A29" s="1">
        <v>38657</v>
      </c>
      <c r="B29" s="51">
        <v>58</v>
      </c>
      <c r="C29" s="16">
        <v>50384.311000000002</v>
      </c>
      <c r="D29" s="51">
        <f>58-(560-526)</f>
        <v>24</v>
      </c>
      <c r="E29" s="17">
        <f t="shared" si="0"/>
        <v>0.41379310344827586</v>
      </c>
      <c r="F29" s="50">
        <v>24</v>
      </c>
      <c r="G29" s="16">
        <v>4484.0609999999997</v>
      </c>
      <c r="H29" s="74">
        <v>1612996.95</v>
      </c>
      <c r="I29" s="75">
        <f t="shared" si="1"/>
        <v>359.71788742392221</v>
      </c>
    </row>
    <row r="30" spans="1:10" ht="15" hidden="1" customHeight="1" x14ac:dyDescent="0.2">
      <c r="A30" s="1">
        <v>38687</v>
      </c>
      <c r="B30" s="51">
        <v>75</v>
      </c>
      <c r="C30" s="52">
        <v>88898.39</v>
      </c>
      <c r="D30" s="51">
        <v>28</v>
      </c>
      <c r="E30" s="26">
        <f t="shared" si="0"/>
        <v>0.37333333333333335</v>
      </c>
      <c r="F30" s="50">
        <v>33</v>
      </c>
      <c r="G30" s="52">
        <v>8547.41</v>
      </c>
      <c r="H30" s="74">
        <v>4024433.63</v>
      </c>
      <c r="I30" s="75">
        <f t="shared" si="1"/>
        <v>470.83661951398142</v>
      </c>
    </row>
    <row r="31" spans="1:10" ht="14.25" customHeight="1" x14ac:dyDescent="0.2">
      <c r="A31" s="1">
        <v>38718</v>
      </c>
      <c r="B31" s="51">
        <v>47</v>
      </c>
      <c r="C31" s="52">
        <v>47043.313000000002</v>
      </c>
      <c r="D31" s="51">
        <v>23</v>
      </c>
      <c r="E31" s="26">
        <f t="shared" ref="E31:E38" si="2">D31/B31</f>
        <v>0.48936170212765956</v>
      </c>
      <c r="F31" s="50">
        <v>26</v>
      </c>
      <c r="G31" s="52">
        <v>4329.7430000000004</v>
      </c>
      <c r="H31" s="74">
        <v>1537320.39</v>
      </c>
      <c r="I31" s="75">
        <f t="shared" ref="I31:I50" si="3">H31/G31</f>
        <v>355.06042506448989</v>
      </c>
      <c r="J31" s="54"/>
    </row>
    <row r="32" spans="1:10" x14ac:dyDescent="0.2">
      <c r="A32" s="1">
        <v>38749</v>
      </c>
      <c r="B32" s="51">
        <v>30</v>
      </c>
      <c r="C32" s="52">
        <v>27775.39</v>
      </c>
      <c r="D32" s="51">
        <v>22</v>
      </c>
      <c r="E32" s="26">
        <f t="shared" si="2"/>
        <v>0.73333333333333328</v>
      </c>
      <c r="F32" s="50">
        <v>21</v>
      </c>
      <c r="G32" s="52">
        <v>4893.6499999999996</v>
      </c>
      <c r="H32" s="74">
        <v>2259041.2400000002</v>
      </c>
      <c r="I32" s="75">
        <f t="shared" si="3"/>
        <v>461.62705546984364</v>
      </c>
      <c r="J32" s="54"/>
    </row>
    <row r="33" spans="1:10" x14ac:dyDescent="0.2">
      <c r="A33" s="1">
        <v>38777</v>
      </c>
      <c r="B33" s="51">
        <v>90</v>
      </c>
      <c r="C33" s="52">
        <v>102468.21400000001</v>
      </c>
      <c r="D33" s="51">
        <v>33</v>
      </c>
      <c r="E33" s="26">
        <f t="shared" si="2"/>
        <v>0.36666666666666664</v>
      </c>
      <c r="F33" s="50">
        <v>35</v>
      </c>
      <c r="G33" s="52">
        <v>11677.773999999999</v>
      </c>
      <c r="H33" s="74">
        <v>4813881.28</v>
      </c>
      <c r="I33" s="75">
        <f t="shared" si="3"/>
        <v>412.22593278479275</v>
      </c>
      <c r="J33" s="54"/>
    </row>
    <row r="34" spans="1:10" x14ac:dyDescent="0.2">
      <c r="A34" s="1">
        <v>38808</v>
      </c>
      <c r="B34" s="51">
        <v>68</v>
      </c>
      <c r="C34" s="52">
        <v>71781.41</v>
      </c>
      <c r="D34" s="51">
        <v>28</v>
      </c>
      <c r="E34" s="26">
        <f t="shared" si="2"/>
        <v>0.41176470588235292</v>
      </c>
      <c r="F34" s="50">
        <v>30</v>
      </c>
      <c r="G34" s="52">
        <v>6467.8519999999999</v>
      </c>
      <c r="H34" s="74">
        <v>3141523.23</v>
      </c>
      <c r="I34" s="75">
        <f t="shared" si="3"/>
        <v>485.71353055079186</v>
      </c>
      <c r="J34" s="54"/>
    </row>
    <row r="35" spans="1:10" x14ac:dyDescent="0.2">
      <c r="A35" s="1">
        <v>38838</v>
      </c>
      <c r="B35" s="51">
        <v>97</v>
      </c>
      <c r="C35" s="52">
        <v>120198.39999999999</v>
      </c>
      <c r="D35" s="51">
        <v>30</v>
      </c>
      <c r="E35" s="26">
        <f t="shared" si="2"/>
        <v>0.30927835051546393</v>
      </c>
      <c r="F35" s="50">
        <v>31</v>
      </c>
      <c r="G35" s="52">
        <v>16817.78</v>
      </c>
      <c r="H35" s="74">
        <v>6025369.9500000002</v>
      </c>
      <c r="I35" s="75">
        <f t="shared" si="3"/>
        <v>358.27380010917022</v>
      </c>
      <c r="J35" s="54"/>
    </row>
    <row r="36" spans="1:10" x14ac:dyDescent="0.2">
      <c r="A36" s="1">
        <v>38869</v>
      </c>
      <c r="B36" s="51">
        <v>38</v>
      </c>
      <c r="C36" s="52">
        <v>31183.564999999999</v>
      </c>
      <c r="D36" s="51">
        <v>23</v>
      </c>
      <c r="E36" s="26">
        <f t="shared" si="2"/>
        <v>0.60526315789473684</v>
      </c>
      <c r="F36" s="50">
        <v>21</v>
      </c>
      <c r="G36" s="52">
        <v>3267.6849999999999</v>
      </c>
      <c r="H36" s="74">
        <v>890923.62</v>
      </c>
      <c r="I36" s="75">
        <f t="shared" si="3"/>
        <v>272.64672696419638</v>
      </c>
      <c r="J36" s="54"/>
    </row>
    <row r="37" spans="1:10" x14ac:dyDescent="0.2">
      <c r="A37" s="1">
        <v>38899</v>
      </c>
      <c r="B37" s="51">
        <v>46</v>
      </c>
      <c r="C37" s="52">
        <v>61199.576000000001</v>
      </c>
      <c r="D37" s="51">
        <v>17</v>
      </c>
      <c r="E37" s="26">
        <f t="shared" si="2"/>
        <v>0.36956521739130432</v>
      </c>
      <c r="F37" s="50">
        <v>19</v>
      </c>
      <c r="G37" s="52">
        <v>4912.0219999999999</v>
      </c>
      <c r="H37" s="74">
        <v>1590293.21</v>
      </c>
      <c r="I37" s="75">
        <f t="shared" si="3"/>
        <v>323.75531094934018</v>
      </c>
      <c r="J37" s="54"/>
    </row>
    <row r="38" spans="1:10" x14ac:dyDescent="0.2">
      <c r="A38" s="1">
        <v>38930</v>
      </c>
      <c r="B38" s="51">
        <v>98</v>
      </c>
      <c r="C38" s="52">
        <v>144142.10999999999</v>
      </c>
      <c r="D38" s="51">
        <v>37</v>
      </c>
      <c r="E38" s="26">
        <f t="shared" si="2"/>
        <v>0.37755102040816324</v>
      </c>
      <c r="F38" s="50">
        <v>47</v>
      </c>
      <c r="G38" s="52">
        <v>11769.25</v>
      </c>
      <c r="H38" s="74">
        <v>4274006.8099999996</v>
      </c>
      <c r="I38" s="75">
        <f t="shared" si="3"/>
        <v>363.15031204197373</v>
      </c>
      <c r="J38" s="54"/>
    </row>
    <row r="39" spans="1:10" x14ac:dyDescent="0.2">
      <c r="A39" s="1">
        <v>38961</v>
      </c>
      <c r="B39" s="51">
        <v>48</v>
      </c>
      <c r="C39" s="52">
        <v>44760.88</v>
      </c>
      <c r="D39" s="51">
        <v>26</v>
      </c>
      <c r="E39" s="26">
        <v>0.54166666666666663</v>
      </c>
      <c r="F39" s="50">
        <v>23</v>
      </c>
      <c r="G39" s="52">
        <v>5029.74</v>
      </c>
      <c r="H39" s="74">
        <v>2004961.5</v>
      </c>
      <c r="I39" s="75">
        <f t="shared" si="3"/>
        <v>398.62130050459865</v>
      </c>
      <c r="J39" s="54"/>
    </row>
    <row r="40" spans="1:10" x14ac:dyDescent="0.2">
      <c r="A40" s="1">
        <v>38991</v>
      </c>
      <c r="B40" s="51">
        <v>53</v>
      </c>
      <c r="C40" s="52">
        <v>36007.870000000003</v>
      </c>
      <c r="D40" s="51">
        <v>28</v>
      </c>
      <c r="E40" s="26">
        <f t="shared" ref="E40:E50" si="4">D40/B40</f>
        <v>0.52830188679245282</v>
      </c>
      <c r="F40" s="50">
        <v>28</v>
      </c>
      <c r="G40" s="52">
        <v>4383.7</v>
      </c>
      <c r="H40" s="74">
        <v>1846724.83</v>
      </c>
      <c r="I40" s="75">
        <f t="shared" si="3"/>
        <v>421.27080548395196</v>
      </c>
      <c r="J40" s="54"/>
    </row>
    <row r="41" spans="1:10" x14ac:dyDescent="0.2">
      <c r="A41" s="1">
        <v>39022</v>
      </c>
      <c r="B41" s="51">
        <v>93</v>
      </c>
      <c r="C41" s="52">
        <v>84329.324999999997</v>
      </c>
      <c r="D41" s="51">
        <v>43</v>
      </c>
      <c r="E41" s="26">
        <f t="shared" si="4"/>
        <v>0.46236559139784944</v>
      </c>
      <c r="F41" s="50">
        <v>38</v>
      </c>
      <c r="G41" s="52">
        <v>16457.63</v>
      </c>
      <c r="H41" s="74">
        <v>5058312.37</v>
      </c>
      <c r="I41" s="75">
        <f t="shared" si="3"/>
        <v>307.35363293499734</v>
      </c>
      <c r="J41" s="54"/>
    </row>
    <row r="42" spans="1:10" x14ac:dyDescent="0.2">
      <c r="A42" s="1">
        <v>39052</v>
      </c>
      <c r="B42" s="51">
        <v>72</v>
      </c>
      <c r="C42" s="52">
        <v>58722.375999999997</v>
      </c>
      <c r="D42" s="51">
        <v>37</v>
      </c>
      <c r="E42" s="26">
        <f t="shared" si="4"/>
        <v>0.51388888888888884</v>
      </c>
      <c r="F42" s="50">
        <v>42</v>
      </c>
      <c r="G42" s="52">
        <v>4490.0559999999996</v>
      </c>
      <c r="H42" s="74">
        <v>2214236.41</v>
      </c>
      <c r="I42" s="75">
        <f t="shared" si="3"/>
        <v>493.14227038593737</v>
      </c>
      <c r="J42" s="54"/>
    </row>
    <row r="43" spans="1:10" x14ac:dyDescent="0.2">
      <c r="A43" s="1">
        <v>39083</v>
      </c>
      <c r="B43" s="51">
        <v>44</v>
      </c>
      <c r="C43" s="16">
        <v>43615.048000000003</v>
      </c>
      <c r="D43" s="51">
        <v>23</v>
      </c>
      <c r="E43" s="26">
        <f t="shared" si="4"/>
        <v>0.52272727272727271</v>
      </c>
      <c r="F43" s="50">
        <v>22</v>
      </c>
      <c r="G43" s="52">
        <v>8504.4390000000003</v>
      </c>
      <c r="H43" s="74">
        <v>4569069.37</v>
      </c>
      <c r="I43" s="75">
        <f t="shared" si="3"/>
        <v>537.25699837461354</v>
      </c>
    </row>
    <row r="44" spans="1:10" x14ac:dyDescent="0.2">
      <c r="A44" s="1">
        <v>39114</v>
      </c>
      <c r="B44" s="51">
        <v>61</v>
      </c>
      <c r="C44" s="16">
        <v>68927.865000000005</v>
      </c>
      <c r="D44" s="51">
        <v>36</v>
      </c>
      <c r="E44" s="26">
        <f t="shared" si="4"/>
        <v>0.5901639344262295</v>
      </c>
      <c r="F44" s="50">
        <v>39</v>
      </c>
      <c r="G44" s="52">
        <v>10701.885</v>
      </c>
      <c r="H44" s="74">
        <v>11078923.369999999</v>
      </c>
      <c r="I44" s="75">
        <f>H44/G44</f>
        <v>1035.2310242541382</v>
      </c>
    </row>
    <row r="45" spans="1:10" x14ac:dyDescent="0.2">
      <c r="A45" s="1">
        <v>39142</v>
      </c>
      <c r="B45" s="51">
        <v>37</v>
      </c>
      <c r="C45" s="16">
        <v>55261.794999999998</v>
      </c>
      <c r="D45" s="51">
        <v>19</v>
      </c>
      <c r="E45" s="26">
        <f>D45/B45</f>
        <v>0.51351351351351349</v>
      </c>
      <c r="F45" s="50">
        <v>23</v>
      </c>
      <c r="G45" s="52">
        <v>5996.2950000000001</v>
      </c>
      <c r="H45" s="74">
        <v>2567201.33</v>
      </c>
      <c r="I45" s="75">
        <f>H45/G45</f>
        <v>428.13125938600422</v>
      </c>
    </row>
    <row r="46" spans="1:10" x14ac:dyDescent="0.2">
      <c r="A46" s="1">
        <v>39173</v>
      </c>
      <c r="B46" s="51">
        <v>58</v>
      </c>
      <c r="C46" s="52">
        <v>60473.27</v>
      </c>
      <c r="D46" s="12">
        <v>22</v>
      </c>
      <c r="E46" s="26">
        <f>D46/B46</f>
        <v>0.37931034482758619</v>
      </c>
      <c r="F46" s="50">
        <v>24</v>
      </c>
      <c r="G46" s="52">
        <v>10087.120000000001</v>
      </c>
      <c r="H46" s="74">
        <v>3250525.86</v>
      </c>
      <c r="I46" s="75">
        <f>H46/G46</f>
        <v>322.24518594008993</v>
      </c>
    </row>
    <row r="47" spans="1:10" x14ac:dyDescent="0.2">
      <c r="A47" s="1">
        <v>39203</v>
      </c>
      <c r="B47" s="51">
        <v>77</v>
      </c>
      <c r="C47" s="52">
        <v>67181.820000000007</v>
      </c>
      <c r="D47" s="12">
        <v>40</v>
      </c>
      <c r="E47" s="26">
        <f>D47/B47</f>
        <v>0.51948051948051943</v>
      </c>
      <c r="F47" s="50">
        <v>44</v>
      </c>
      <c r="G47" s="52">
        <v>6303.81</v>
      </c>
      <c r="H47" s="74">
        <v>4844311.6399999997</v>
      </c>
      <c r="I47" s="75">
        <f>H47/G47</f>
        <v>768.47361199020895</v>
      </c>
    </row>
    <row r="48" spans="1:10" x14ac:dyDescent="0.2">
      <c r="A48" s="1">
        <v>39234</v>
      </c>
      <c r="B48" s="51">
        <v>99</v>
      </c>
      <c r="C48" s="52">
        <v>159363.198</v>
      </c>
      <c r="D48" s="12">
        <v>31</v>
      </c>
      <c r="E48" s="26">
        <f>D48/B48</f>
        <v>0.31313131313131315</v>
      </c>
      <c r="F48" s="50">
        <v>31</v>
      </c>
      <c r="G48" s="52">
        <v>8098.1279999999997</v>
      </c>
      <c r="H48" s="74">
        <v>4008594.4</v>
      </c>
      <c r="I48" s="75">
        <f>H48/G48</f>
        <v>495.00259813132124</v>
      </c>
    </row>
    <row r="49" spans="1:9" x14ac:dyDescent="0.2">
      <c r="A49" s="1">
        <v>39264</v>
      </c>
      <c r="B49" s="51">
        <v>90</v>
      </c>
      <c r="C49" s="52">
        <v>87101.8</v>
      </c>
      <c r="D49" s="12">
        <v>25</v>
      </c>
      <c r="E49" s="26">
        <f t="shared" si="4"/>
        <v>0.27777777777777779</v>
      </c>
      <c r="F49" s="50">
        <v>27</v>
      </c>
      <c r="G49" s="52">
        <v>8524.27</v>
      </c>
      <c r="H49" s="74">
        <v>2529957.38</v>
      </c>
      <c r="I49" s="75">
        <f t="shared" si="3"/>
        <v>296.79460880521145</v>
      </c>
    </row>
    <row r="50" spans="1:9" x14ac:dyDescent="0.2">
      <c r="A50" s="1">
        <v>39295</v>
      </c>
      <c r="B50" s="51">
        <v>83</v>
      </c>
      <c r="C50" s="52">
        <v>112945.77099999999</v>
      </c>
      <c r="D50" s="12">
        <v>29</v>
      </c>
      <c r="E50" s="26">
        <f t="shared" si="4"/>
        <v>0.3493975903614458</v>
      </c>
      <c r="F50" s="50">
        <v>28</v>
      </c>
      <c r="G50" s="52">
        <v>10786.901</v>
      </c>
      <c r="H50" s="74">
        <v>2892575.29</v>
      </c>
      <c r="I50" s="75">
        <f t="shared" si="3"/>
        <v>268.15628418208343</v>
      </c>
    </row>
    <row r="51" spans="1:9" x14ac:dyDescent="0.2">
      <c r="A51" s="1">
        <v>39326</v>
      </c>
      <c r="B51" s="51">
        <v>45</v>
      </c>
      <c r="C51" s="52">
        <v>34768.699999999997</v>
      </c>
      <c r="D51" s="12">
        <v>14</v>
      </c>
      <c r="E51" s="26">
        <f t="shared" ref="E51:E57" si="5">D51/B51</f>
        <v>0.31111111111111112</v>
      </c>
      <c r="F51" s="50">
        <v>14</v>
      </c>
      <c r="G51" s="52">
        <v>3083.3</v>
      </c>
      <c r="H51" s="53">
        <v>1936243.01</v>
      </c>
      <c r="I51" s="75">
        <f t="shared" ref="I51:I69" si="6">H51/G51</f>
        <v>627.97749489183661</v>
      </c>
    </row>
    <row r="52" spans="1:9" x14ac:dyDescent="0.2">
      <c r="A52" s="1">
        <v>39356</v>
      </c>
      <c r="B52" s="51">
        <v>47</v>
      </c>
      <c r="C52" s="52">
        <v>41694.078999999998</v>
      </c>
      <c r="D52" s="12">
        <v>16</v>
      </c>
      <c r="E52" s="26">
        <f t="shared" si="5"/>
        <v>0.34042553191489361</v>
      </c>
      <c r="F52" s="50">
        <v>18</v>
      </c>
      <c r="G52" s="52">
        <v>5381.1890000000003</v>
      </c>
      <c r="H52" s="74">
        <v>6035465.6900000004</v>
      </c>
      <c r="I52" s="75">
        <f t="shared" si="6"/>
        <v>1121.5858967228246</v>
      </c>
    </row>
    <row r="53" spans="1:9" x14ac:dyDescent="0.2">
      <c r="A53" s="1">
        <v>39387</v>
      </c>
      <c r="B53" s="51">
        <v>43</v>
      </c>
      <c r="C53" s="52">
        <v>38583.24</v>
      </c>
      <c r="D53" s="12">
        <v>22</v>
      </c>
      <c r="E53" s="26">
        <f t="shared" si="5"/>
        <v>0.51162790697674421</v>
      </c>
      <c r="F53" s="50">
        <v>19</v>
      </c>
      <c r="G53" s="52">
        <v>3024.4690000000001</v>
      </c>
      <c r="H53" s="74">
        <v>1171854.94</v>
      </c>
      <c r="I53" s="75">
        <f t="shared" si="6"/>
        <v>387.45807611187286</v>
      </c>
    </row>
    <row r="54" spans="1:9" x14ac:dyDescent="0.2">
      <c r="A54" s="1">
        <v>39417</v>
      </c>
      <c r="B54" s="51">
        <v>51</v>
      </c>
      <c r="C54" s="52">
        <v>50406.5</v>
      </c>
      <c r="D54" s="12">
        <v>26</v>
      </c>
      <c r="E54" s="26">
        <f t="shared" si="5"/>
        <v>0.50980392156862742</v>
      </c>
      <c r="F54" s="50">
        <v>24</v>
      </c>
      <c r="G54" s="52">
        <v>9097.2000000000007</v>
      </c>
      <c r="H54" s="74">
        <v>2413328.16</v>
      </c>
      <c r="I54" s="75">
        <f t="shared" si="6"/>
        <v>265.28252209471043</v>
      </c>
    </row>
    <row r="55" spans="1:9" x14ac:dyDescent="0.2">
      <c r="A55" s="1">
        <v>39448</v>
      </c>
      <c r="B55" s="51">
        <v>59</v>
      </c>
      <c r="C55" s="52">
        <v>58403.266000000003</v>
      </c>
      <c r="D55" s="12">
        <v>24</v>
      </c>
      <c r="E55" s="26">
        <f t="shared" si="5"/>
        <v>0.40677966101694918</v>
      </c>
      <c r="F55" s="50">
        <v>19</v>
      </c>
      <c r="G55" s="52">
        <v>5503.9359999999997</v>
      </c>
      <c r="H55" s="74">
        <v>1304223.48</v>
      </c>
      <c r="I55" s="75">
        <f t="shared" si="6"/>
        <v>236.96196322050258</v>
      </c>
    </row>
    <row r="56" spans="1:9" x14ac:dyDescent="0.2">
      <c r="A56" s="1">
        <v>39479</v>
      </c>
      <c r="B56" s="51">
        <v>28</v>
      </c>
      <c r="C56" s="52">
        <v>11245.63</v>
      </c>
      <c r="D56" s="12">
        <v>13</v>
      </c>
      <c r="E56" s="26">
        <f t="shared" si="5"/>
        <v>0.4642857142857143</v>
      </c>
      <c r="F56" s="50">
        <v>13</v>
      </c>
      <c r="G56" s="52">
        <v>1407.7</v>
      </c>
      <c r="H56" s="74">
        <v>433826.75</v>
      </c>
      <c r="I56" s="75">
        <f t="shared" si="6"/>
        <v>308.18125310790651</v>
      </c>
    </row>
    <row r="57" spans="1:9" x14ac:dyDescent="0.2">
      <c r="A57" s="1">
        <v>39508</v>
      </c>
      <c r="B57" s="51">
        <v>115</v>
      </c>
      <c r="C57" s="52">
        <v>155146.88</v>
      </c>
      <c r="D57" s="12">
        <v>49</v>
      </c>
      <c r="E57" s="26">
        <f t="shared" si="5"/>
        <v>0.42608695652173911</v>
      </c>
      <c r="F57" s="50">
        <v>42</v>
      </c>
      <c r="G57" s="52">
        <v>17154.46</v>
      </c>
      <c r="H57" s="74">
        <v>3959010.21</v>
      </c>
      <c r="I57" s="75">
        <f t="shared" si="6"/>
        <v>230.78605855270291</v>
      </c>
    </row>
    <row r="58" spans="1:9" x14ac:dyDescent="0.2">
      <c r="A58" s="1">
        <v>39539</v>
      </c>
      <c r="B58" s="51">
        <v>59</v>
      </c>
      <c r="C58" s="52">
        <v>57118.06</v>
      </c>
      <c r="D58" s="12">
        <v>29</v>
      </c>
      <c r="E58" s="26">
        <v>0.49152542372881358</v>
      </c>
      <c r="F58" s="50">
        <v>24</v>
      </c>
      <c r="G58" s="52">
        <v>3471.2919999999999</v>
      </c>
      <c r="H58" s="74">
        <v>1409967.24</v>
      </c>
      <c r="I58" s="75">
        <f t="shared" si="6"/>
        <v>406.17938220120925</v>
      </c>
    </row>
    <row r="59" spans="1:9" x14ac:dyDescent="0.2">
      <c r="A59" s="1">
        <v>39569</v>
      </c>
      <c r="B59" s="51">
        <v>46</v>
      </c>
      <c r="C59" s="52">
        <v>40455.817000000003</v>
      </c>
      <c r="D59" s="12">
        <v>27</v>
      </c>
      <c r="E59" s="26">
        <v>0.58695652173913049</v>
      </c>
      <c r="F59" s="50">
        <v>20</v>
      </c>
      <c r="G59" s="52">
        <v>4675.3630000000003</v>
      </c>
      <c r="H59" s="74">
        <v>2287897.7799999998</v>
      </c>
      <c r="I59" s="75">
        <f t="shared" si="6"/>
        <v>489.35190272926394</v>
      </c>
    </row>
    <row r="60" spans="1:9" x14ac:dyDescent="0.2">
      <c r="A60" s="1">
        <v>39600</v>
      </c>
      <c r="B60" s="51">
        <v>81</v>
      </c>
      <c r="C60" s="52">
        <v>52441.54</v>
      </c>
      <c r="D60" s="12">
        <v>61</v>
      </c>
      <c r="E60" s="26">
        <v>0.75308641975308643</v>
      </c>
      <c r="F60" s="50">
        <v>38</v>
      </c>
      <c r="G60" s="52">
        <v>9852.02</v>
      </c>
      <c r="H60" s="74">
        <v>35829909.810000002</v>
      </c>
      <c r="I60" s="75">
        <f t="shared" si="6"/>
        <v>3636.8084727802016</v>
      </c>
    </row>
    <row r="61" spans="1:9" x14ac:dyDescent="0.2">
      <c r="A61" s="1">
        <v>39630</v>
      </c>
      <c r="B61" s="51">
        <v>67</v>
      </c>
      <c r="C61" s="52">
        <v>75779.603000000003</v>
      </c>
      <c r="D61" s="12">
        <v>38</v>
      </c>
      <c r="E61" s="26">
        <f>D61/B61</f>
        <v>0.56716417910447758</v>
      </c>
      <c r="F61" s="50">
        <v>29</v>
      </c>
      <c r="G61" s="52">
        <v>6568.7629999999999</v>
      </c>
      <c r="H61" s="86">
        <v>48806966.780000001</v>
      </c>
      <c r="I61" s="87">
        <f t="shared" si="6"/>
        <v>7430.1610181399456</v>
      </c>
    </row>
    <row r="62" spans="1:9" x14ac:dyDescent="0.2">
      <c r="A62" s="1">
        <v>39661</v>
      </c>
      <c r="B62" s="51">
        <v>72</v>
      </c>
      <c r="C62" s="52">
        <v>31893.03</v>
      </c>
      <c r="D62" s="12">
        <v>72</v>
      </c>
      <c r="E62" s="26">
        <f>D62/B62</f>
        <v>1</v>
      </c>
      <c r="F62" s="50">
        <v>51</v>
      </c>
      <c r="G62" s="52">
        <v>7432.76</v>
      </c>
      <c r="H62" s="86">
        <v>93831700.030000001</v>
      </c>
      <c r="I62" s="87">
        <f t="shared" si="6"/>
        <v>12624.072354011161</v>
      </c>
    </row>
    <row r="63" spans="1:9" x14ac:dyDescent="0.2">
      <c r="A63" s="1">
        <v>39692</v>
      </c>
      <c r="B63" s="51">
        <v>0</v>
      </c>
      <c r="C63" s="52">
        <v>0</v>
      </c>
      <c r="D63" s="12">
        <v>0</v>
      </c>
      <c r="E63" s="26">
        <v>0</v>
      </c>
      <c r="F63" s="50">
        <v>0</v>
      </c>
      <c r="G63" s="52">
        <v>0</v>
      </c>
      <c r="H63" s="86">
        <v>0</v>
      </c>
      <c r="I63" s="87"/>
    </row>
    <row r="64" spans="1:9" x14ac:dyDescent="0.2">
      <c r="A64" s="1">
        <v>39722</v>
      </c>
      <c r="B64" s="51">
        <v>367</v>
      </c>
      <c r="C64" s="52">
        <v>245850.30499999999</v>
      </c>
      <c r="D64" s="12">
        <v>142</v>
      </c>
      <c r="E64" s="26">
        <f t="shared" ref="E64:E73" si="7">D64/B64</f>
        <v>0.38692098092643051</v>
      </c>
      <c r="F64" s="50">
        <v>128</v>
      </c>
      <c r="G64" s="52">
        <v>32685.321</v>
      </c>
      <c r="H64" s="86">
        <v>43559940.380000003</v>
      </c>
      <c r="I64" s="87">
        <f t="shared" si="6"/>
        <v>1332.7065192353473</v>
      </c>
    </row>
    <row r="65" spans="1:9" x14ac:dyDescent="0.2">
      <c r="A65" s="1">
        <v>39753</v>
      </c>
      <c r="B65" s="51">
        <v>155</v>
      </c>
      <c r="C65" s="52">
        <v>105638.11</v>
      </c>
      <c r="D65" s="12">
        <v>53</v>
      </c>
      <c r="E65" s="26">
        <f t="shared" si="7"/>
        <v>0.34193548387096773</v>
      </c>
      <c r="F65" s="50">
        <v>41</v>
      </c>
      <c r="G65" s="52">
        <v>8925.3739999999998</v>
      </c>
      <c r="H65" s="86">
        <v>3757649.9199999999</v>
      </c>
      <c r="I65" s="87">
        <f t="shared" si="6"/>
        <v>421.00755889893242</v>
      </c>
    </row>
    <row r="66" spans="1:9" x14ac:dyDescent="0.2">
      <c r="A66" s="1">
        <v>39783</v>
      </c>
      <c r="B66" s="51">
        <v>142</v>
      </c>
      <c r="C66" s="52">
        <v>112087.56200000001</v>
      </c>
      <c r="D66" s="12">
        <v>50</v>
      </c>
      <c r="E66" s="26">
        <f t="shared" si="7"/>
        <v>0.352112676056338</v>
      </c>
      <c r="F66" s="50">
        <v>29</v>
      </c>
      <c r="G66" s="52">
        <v>4268.826</v>
      </c>
      <c r="H66" s="86">
        <v>1501254.23</v>
      </c>
      <c r="I66" s="87">
        <f t="shared" si="6"/>
        <v>351.67847787658712</v>
      </c>
    </row>
    <row r="67" spans="1:9" x14ac:dyDescent="0.2">
      <c r="A67" s="1">
        <v>39814</v>
      </c>
      <c r="B67" s="51">
        <v>77</v>
      </c>
      <c r="C67" s="52">
        <v>105817.22</v>
      </c>
      <c r="D67" s="12">
        <v>24</v>
      </c>
      <c r="E67" s="26">
        <f t="shared" si="7"/>
        <v>0.31168831168831168</v>
      </c>
      <c r="F67" s="50">
        <v>18</v>
      </c>
      <c r="G67" s="52">
        <v>3594.67</v>
      </c>
      <c r="H67" s="86">
        <v>880837.75</v>
      </c>
      <c r="I67" s="87">
        <f t="shared" si="6"/>
        <v>245.03994803417282</v>
      </c>
    </row>
    <row r="68" spans="1:9" x14ac:dyDescent="0.2">
      <c r="A68" s="1">
        <v>39845</v>
      </c>
      <c r="B68" s="51">
        <v>28</v>
      </c>
      <c r="C68" s="52">
        <v>34140.230000000003</v>
      </c>
      <c r="D68" s="12">
        <v>24</v>
      </c>
      <c r="E68" s="26">
        <f t="shared" si="7"/>
        <v>0.8571428571428571</v>
      </c>
      <c r="F68" s="50">
        <v>16</v>
      </c>
      <c r="G68" s="52">
        <v>1612.75</v>
      </c>
      <c r="H68" s="86">
        <v>604287.81999999995</v>
      </c>
      <c r="I68" s="87">
        <f t="shared" si="6"/>
        <v>374.6940443342117</v>
      </c>
    </row>
    <row r="69" spans="1:9" x14ac:dyDescent="0.2">
      <c r="A69" s="1">
        <v>39873</v>
      </c>
      <c r="B69" s="51">
        <v>45</v>
      </c>
      <c r="C69" s="52">
        <v>41747.129999999997</v>
      </c>
      <c r="D69" s="12">
        <v>6</v>
      </c>
      <c r="E69" s="26">
        <f t="shared" si="7"/>
        <v>0.13333333333333333</v>
      </c>
      <c r="F69" s="50">
        <v>6</v>
      </c>
      <c r="G69" s="52">
        <v>2681.87</v>
      </c>
      <c r="H69" s="86">
        <v>1356772.99</v>
      </c>
      <c r="I69" s="87">
        <f t="shared" si="6"/>
        <v>505.90557707868021</v>
      </c>
    </row>
    <row r="70" spans="1:9" x14ac:dyDescent="0.2">
      <c r="A70" s="1">
        <v>39904</v>
      </c>
      <c r="B70" s="51">
        <v>64</v>
      </c>
      <c r="C70" s="52">
        <v>69340.56</v>
      </c>
      <c r="D70" s="12">
        <v>20</v>
      </c>
      <c r="E70" s="26">
        <f t="shared" si="7"/>
        <v>0.3125</v>
      </c>
      <c r="F70" s="50">
        <v>9</v>
      </c>
      <c r="G70" s="52">
        <v>760.07</v>
      </c>
      <c r="H70" s="86">
        <v>773943.34</v>
      </c>
      <c r="I70" s="87">
        <v>1018.2527135658556</v>
      </c>
    </row>
    <row r="71" spans="1:9" x14ac:dyDescent="0.2">
      <c r="A71" s="1">
        <v>39934</v>
      </c>
      <c r="B71" s="51">
        <v>62</v>
      </c>
      <c r="C71" s="52">
        <v>47678.368999999999</v>
      </c>
      <c r="D71" s="12">
        <v>28</v>
      </c>
      <c r="E71" s="26">
        <f t="shared" si="7"/>
        <v>0.45161290322580644</v>
      </c>
      <c r="F71" s="50">
        <v>30</v>
      </c>
      <c r="G71" s="52">
        <v>11306.49</v>
      </c>
      <c r="H71" s="86">
        <v>3758375.82</v>
      </c>
      <c r="I71" s="87">
        <v>332.40871570222055</v>
      </c>
    </row>
    <row r="72" spans="1:9" x14ac:dyDescent="0.2">
      <c r="A72" s="1">
        <v>39965</v>
      </c>
      <c r="B72" s="51">
        <v>11</v>
      </c>
      <c r="C72" s="52">
        <v>6524.5020000000004</v>
      </c>
      <c r="D72" s="12">
        <v>11</v>
      </c>
      <c r="E72" s="26">
        <f t="shared" si="7"/>
        <v>1</v>
      </c>
      <c r="F72" s="50">
        <v>11</v>
      </c>
      <c r="G72" s="52">
        <v>477.50200000000001</v>
      </c>
      <c r="H72" s="86">
        <v>1441487.29</v>
      </c>
      <c r="I72" s="87">
        <v>3018.8089055124378</v>
      </c>
    </row>
    <row r="73" spans="1:9" x14ac:dyDescent="0.2">
      <c r="A73" s="1">
        <v>39995</v>
      </c>
      <c r="B73" s="51">
        <v>49</v>
      </c>
      <c r="C73" s="52">
        <v>49772.731</v>
      </c>
      <c r="D73" s="12">
        <v>25</v>
      </c>
      <c r="E73" s="26">
        <f t="shared" si="7"/>
        <v>0.51020408163265307</v>
      </c>
      <c r="F73" s="50">
        <v>25</v>
      </c>
      <c r="G73" s="52">
        <v>5308.0010000000002</v>
      </c>
      <c r="H73" s="86">
        <v>3236428.98</v>
      </c>
      <c r="I73" s="87">
        <v>609.72652039816865</v>
      </c>
    </row>
    <row r="74" spans="1:9" x14ac:dyDescent="0.2">
      <c r="A74" s="1">
        <v>40026</v>
      </c>
      <c r="B74" s="51">
        <v>43</v>
      </c>
      <c r="C74" s="52">
        <v>12610.401</v>
      </c>
      <c r="D74" s="12">
        <v>45</v>
      </c>
      <c r="E74" s="26">
        <v>1.0465116279069768</v>
      </c>
      <c r="F74" s="50">
        <v>31</v>
      </c>
      <c r="G74" s="52">
        <v>2621.8330000000001</v>
      </c>
      <c r="H74" s="86">
        <v>7324454.3799999999</v>
      </c>
      <c r="I74" s="87">
        <v>2793.6387939277597</v>
      </c>
    </row>
    <row r="75" spans="1:9" x14ac:dyDescent="0.2">
      <c r="A75" s="1">
        <v>40057</v>
      </c>
      <c r="B75" s="51">
        <v>5</v>
      </c>
      <c r="C75" s="52">
        <v>1339.8920000000001</v>
      </c>
      <c r="D75" s="12">
        <v>3</v>
      </c>
      <c r="E75" s="26">
        <v>0.6</v>
      </c>
      <c r="F75" s="50">
        <v>3</v>
      </c>
      <c r="G75" s="52">
        <v>47.091999999999999</v>
      </c>
      <c r="H75" s="86">
        <v>29932</v>
      </c>
      <c r="I75" s="87">
        <v>635.6068971375181</v>
      </c>
    </row>
    <row r="76" spans="1:9" x14ac:dyDescent="0.2">
      <c r="A76" s="1">
        <v>40087</v>
      </c>
      <c r="B76" s="51">
        <v>46</v>
      </c>
      <c r="C76" s="52">
        <v>17609.761999999999</v>
      </c>
      <c r="D76" s="12">
        <v>57</v>
      </c>
      <c r="E76" s="26">
        <v>1.2391304347826086</v>
      </c>
      <c r="F76" s="50">
        <v>29</v>
      </c>
      <c r="G76" s="52">
        <v>1604.742</v>
      </c>
      <c r="H76" s="86">
        <v>12131040.07</v>
      </c>
      <c r="I76" s="87">
        <v>7559.4955886989937</v>
      </c>
    </row>
    <row r="77" spans="1:9" x14ac:dyDescent="0.2">
      <c r="A77" s="1">
        <v>40118</v>
      </c>
      <c r="B77" s="51">
        <v>25</v>
      </c>
      <c r="C77" s="52">
        <v>19754.79</v>
      </c>
      <c r="D77" s="12">
        <v>17</v>
      </c>
      <c r="E77" s="26">
        <f>D77/B77</f>
        <v>0.68</v>
      </c>
      <c r="F77" s="50">
        <v>13</v>
      </c>
      <c r="G77" s="52">
        <v>1382.0260000000001</v>
      </c>
      <c r="H77" s="86">
        <v>2654065.89</v>
      </c>
      <c r="I77" s="87">
        <f>H77/G77</f>
        <v>1920.4167577165697</v>
      </c>
    </row>
    <row r="78" spans="1:9" x14ac:dyDescent="0.2">
      <c r="A78" s="1">
        <v>40148</v>
      </c>
      <c r="B78" s="51">
        <v>67</v>
      </c>
      <c r="C78" s="52">
        <v>70732.918000000005</v>
      </c>
      <c r="D78" s="12">
        <v>51</v>
      </c>
      <c r="E78" s="26">
        <f>D78/B78</f>
        <v>0.76119402985074625</v>
      </c>
      <c r="F78" s="50">
        <v>40</v>
      </c>
      <c r="G78" s="52">
        <v>8016.3280000000004</v>
      </c>
      <c r="H78" s="86">
        <v>9445466.5500000007</v>
      </c>
      <c r="I78" s="87">
        <f>H78/G78</f>
        <v>1178.2784524285933</v>
      </c>
    </row>
    <row r="79" spans="1:9" x14ac:dyDescent="0.2">
      <c r="A79" s="1">
        <v>40179</v>
      </c>
      <c r="B79" s="51">
        <v>53</v>
      </c>
      <c r="C79" s="52">
        <v>38771.489000000001</v>
      </c>
      <c r="D79" s="12">
        <v>39</v>
      </c>
      <c r="E79" s="26">
        <f>D79/B79</f>
        <v>0.73584905660377353</v>
      </c>
      <c r="F79" s="50">
        <v>31</v>
      </c>
      <c r="G79" s="52">
        <v>8109.4589999999998</v>
      </c>
      <c r="H79" s="86">
        <v>4099665.49</v>
      </c>
      <c r="I79" s="87">
        <f>H79/G79</f>
        <v>505.54118221696422</v>
      </c>
    </row>
    <row r="80" spans="1:9" x14ac:dyDescent="0.2">
      <c r="A80" s="1">
        <v>40210</v>
      </c>
      <c r="B80" s="51">
        <v>20</v>
      </c>
      <c r="C80" s="52">
        <v>6217.2610000000004</v>
      </c>
      <c r="D80" s="12">
        <v>27</v>
      </c>
      <c r="E80" s="26">
        <f>D80/B80</f>
        <v>1.35</v>
      </c>
      <c r="F80" s="50">
        <v>13</v>
      </c>
      <c r="G80" s="52">
        <v>1704.241</v>
      </c>
      <c r="H80" s="86">
        <v>6303884.9800000004</v>
      </c>
      <c r="I80" s="87">
        <f>H80/G80</f>
        <v>3698.9398682463338</v>
      </c>
    </row>
    <row r="81" spans="1:9" x14ac:dyDescent="0.2">
      <c r="A81" s="1">
        <v>40238</v>
      </c>
      <c r="B81" s="51">
        <v>23</v>
      </c>
      <c r="C81" s="52">
        <v>18752.018</v>
      </c>
      <c r="D81" s="12">
        <v>24</v>
      </c>
      <c r="E81" s="26">
        <v>1.0434782608695652</v>
      </c>
      <c r="F81" s="50">
        <v>16</v>
      </c>
      <c r="G81" s="52">
        <v>2570.538</v>
      </c>
      <c r="H81" s="86">
        <v>4826740.5599999996</v>
      </c>
      <c r="I81" s="87">
        <v>1877.716089005492</v>
      </c>
    </row>
    <row r="82" spans="1:9" x14ac:dyDescent="0.2">
      <c r="A82" s="1">
        <v>40269</v>
      </c>
      <c r="B82" s="51">
        <v>63</v>
      </c>
      <c r="C82" s="52">
        <v>19388.407999999999</v>
      </c>
      <c r="D82" s="12">
        <v>64</v>
      </c>
      <c r="E82" s="26">
        <v>1.0158730158730158</v>
      </c>
      <c r="F82" s="50">
        <v>48</v>
      </c>
      <c r="G82" s="52">
        <v>2614.4209999999998</v>
      </c>
      <c r="H82" s="86">
        <v>3471860.47</v>
      </c>
      <c r="I82" s="87">
        <v>1327.9653391707</v>
      </c>
    </row>
    <row r="83" spans="1:9" x14ac:dyDescent="0.2">
      <c r="A83" s="1">
        <v>40299</v>
      </c>
      <c r="B83" s="51">
        <v>63</v>
      </c>
      <c r="C83" s="52">
        <v>61447.218000000001</v>
      </c>
      <c r="D83" s="12">
        <v>18</v>
      </c>
      <c r="E83" s="26">
        <v>0.2857142857142857</v>
      </c>
      <c r="F83" s="50">
        <v>17</v>
      </c>
      <c r="G83" s="52">
        <v>4380.8739999999998</v>
      </c>
      <c r="H83" s="86">
        <v>1820157.4</v>
      </c>
      <c r="I83" s="87">
        <v>415.47814431549506</v>
      </c>
    </row>
    <row r="84" spans="1:9" x14ac:dyDescent="0.2">
      <c r="A84" s="1">
        <v>40330</v>
      </c>
      <c r="B84" s="51">
        <v>48</v>
      </c>
      <c r="C84" s="52">
        <v>39124.129999999997</v>
      </c>
      <c r="D84" s="12">
        <v>18</v>
      </c>
      <c r="E84" s="26">
        <v>0.375</v>
      </c>
      <c r="F84" s="50">
        <v>20</v>
      </c>
      <c r="G84" s="52">
        <v>2353.46</v>
      </c>
      <c r="H84" s="86">
        <v>6072056.3899999997</v>
      </c>
      <c r="I84" s="87">
        <v>2580.055063608474</v>
      </c>
    </row>
    <row r="85" spans="1:9" x14ac:dyDescent="0.2">
      <c r="A85" s="1">
        <v>40360</v>
      </c>
      <c r="B85" s="51">
        <v>29</v>
      </c>
      <c r="C85" s="52">
        <v>2924.1289999999999</v>
      </c>
      <c r="D85" s="12">
        <v>26</v>
      </c>
      <c r="E85" s="26">
        <v>0.89655172413793105</v>
      </c>
      <c r="F85" s="50">
        <v>25</v>
      </c>
      <c r="G85" s="52">
        <v>1380.71</v>
      </c>
      <c r="H85" s="86">
        <v>4596455.32</v>
      </c>
      <c r="I85" s="87">
        <v>3329.051951532183</v>
      </c>
    </row>
    <row r="86" spans="1:9" x14ac:dyDescent="0.2">
      <c r="A86" s="1">
        <v>40391</v>
      </c>
      <c r="B86" s="51">
        <v>39</v>
      </c>
      <c r="C86" s="52">
        <v>25806.82</v>
      </c>
      <c r="D86" s="12">
        <v>25</v>
      </c>
      <c r="E86" s="26">
        <v>0.64102564102564108</v>
      </c>
      <c r="F86" s="50">
        <v>26</v>
      </c>
      <c r="G86" s="52">
        <v>6898.42</v>
      </c>
      <c r="H86" s="86">
        <v>3716759.96</v>
      </c>
      <c r="I86" s="87">
        <v>538.78423755004769</v>
      </c>
    </row>
    <row r="87" spans="1:9" x14ac:dyDescent="0.2">
      <c r="A87" s="1">
        <v>40422</v>
      </c>
      <c r="B87" s="51">
        <v>43</v>
      </c>
      <c r="C87" s="52">
        <v>46609.856</v>
      </c>
      <c r="D87" s="12">
        <v>22</v>
      </c>
      <c r="E87" s="26">
        <f>D87/B87</f>
        <v>0.51162790697674421</v>
      </c>
      <c r="F87" s="50">
        <v>21</v>
      </c>
      <c r="G87" s="52">
        <v>977.875</v>
      </c>
      <c r="H87" s="53">
        <v>1121923.8600000001</v>
      </c>
      <c r="I87" s="87">
        <f>H87/G87</f>
        <v>1147.3080506199669</v>
      </c>
    </row>
    <row r="88" spans="1:9" x14ac:dyDescent="0.2">
      <c r="A88" s="1">
        <v>40452</v>
      </c>
      <c r="B88" s="51">
        <v>46</v>
      </c>
      <c r="C88" s="52">
        <v>26701.987000000001</v>
      </c>
      <c r="D88" s="12">
        <v>28</v>
      </c>
      <c r="E88" s="26">
        <f>D88/B88</f>
        <v>0.60869565217391308</v>
      </c>
      <c r="F88" s="50">
        <v>29</v>
      </c>
      <c r="G88" s="52">
        <v>3103.9470000000001</v>
      </c>
      <c r="H88" s="53">
        <v>2705881.52</v>
      </c>
      <c r="I88" s="87">
        <f>H88/G88</f>
        <v>871.75506540543381</v>
      </c>
    </row>
    <row r="89" spans="1:9" x14ac:dyDescent="0.2">
      <c r="A89" s="1">
        <v>40483</v>
      </c>
      <c r="B89" s="51">
        <v>39</v>
      </c>
      <c r="C89" s="52">
        <v>32525.955000000002</v>
      </c>
      <c r="D89" s="12">
        <v>20</v>
      </c>
      <c r="E89" s="26">
        <f>D89/B89</f>
        <v>0.51282051282051277</v>
      </c>
      <c r="F89" s="50">
        <v>19</v>
      </c>
      <c r="G89" s="52">
        <v>2485.56</v>
      </c>
      <c r="H89" s="53">
        <v>6592803.5700000003</v>
      </c>
      <c r="I89" s="87">
        <f>H89/G89</f>
        <v>2652.4419326027132</v>
      </c>
    </row>
    <row r="90" spans="1:9" x14ac:dyDescent="0.2">
      <c r="A90" s="1">
        <v>40513</v>
      </c>
      <c r="B90" s="51">
        <v>51</v>
      </c>
      <c r="C90" s="52">
        <v>14392.032999999999</v>
      </c>
      <c r="D90" s="12">
        <v>23</v>
      </c>
      <c r="E90" s="26">
        <v>0.45098039215686275</v>
      </c>
      <c r="F90" s="50">
        <v>23</v>
      </c>
      <c r="G90" s="52">
        <v>5399.4840000000004</v>
      </c>
      <c r="H90" s="53">
        <v>2864918.74</v>
      </c>
      <c r="I90" s="87">
        <v>530.59120834509372</v>
      </c>
    </row>
    <row r="91" spans="1:9" x14ac:dyDescent="0.2">
      <c r="A91" s="1">
        <v>40544</v>
      </c>
      <c r="B91" s="51">
        <v>58</v>
      </c>
      <c r="C91" s="52">
        <v>79128.831999999995</v>
      </c>
      <c r="D91" s="12">
        <v>20</v>
      </c>
      <c r="E91" s="26">
        <v>0.34482758620689657</v>
      </c>
      <c r="F91" s="50">
        <v>23</v>
      </c>
      <c r="G91" s="52">
        <v>5334.78</v>
      </c>
      <c r="H91" s="53">
        <v>2216371.6800000002</v>
      </c>
      <c r="I91" s="87">
        <v>415.45699728948529</v>
      </c>
    </row>
    <row r="92" spans="1:9" x14ac:dyDescent="0.2">
      <c r="A92" s="1">
        <v>40575</v>
      </c>
      <c r="B92" s="51">
        <v>17</v>
      </c>
      <c r="C92" s="52">
        <v>7385.0280000000002</v>
      </c>
      <c r="D92" s="12">
        <v>10</v>
      </c>
      <c r="E92" s="26">
        <v>0.58823529411764708</v>
      </c>
      <c r="F92" s="50">
        <v>11</v>
      </c>
      <c r="G92" s="52">
        <v>844</v>
      </c>
      <c r="H92" s="53">
        <v>604518.9</v>
      </c>
      <c r="I92" s="87">
        <v>716.25462085308061</v>
      </c>
    </row>
    <row r="93" spans="1:9" x14ac:dyDescent="0.2">
      <c r="A93" s="1">
        <v>40603</v>
      </c>
      <c r="B93" s="51">
        <v>159</v>
      </c>
      <c r="C93" s="52">
        <v>232779.07500000001</v>
      </c>
      <c r="D93" s="12">
        <v>35</v>
      </c>
      <c r="E93" s="26">
        <v>0.22012578616352202</v>
      </c>
      <c r="F93" s="50">
        <v>32</v>
      </c>
      <c r="G93" s="52">
        <v>15882.486999999999</v>
      </c>
      <c r="H93" s="53">
        <v>11572567.17</v>
      </c>
      <c r="I93" s="87">
        <v>728.63696787537117</v>
      </c>
    </row>
    <row r="94" spans="1:9" x14ac:dyDescent="0.2">
      <c r="A94" s="1">
        <v>40634</v>
      </c>
      <c r="B94" s="51">
        <v>42</v>
      </c>
      <c r="C94" s="52">
        <v>20698.055</v>
      </c>
      <c r="D94" s="12">
        <v>20</v>
      </c>
      <c r="E94" s="26">
        <f t="shared" ref="E94:E120" si="8">D94/B94</f>
        <v>0.47619047619047616</v>
      </c>
      <c r="F94" s="50">
        <v>21</v>
      </c>
      <c r="G94" s="52">
        <v>4149.7</v>
      </c>
      <c r="H94" s="53">
        <v>2332301.7000000002</v>
      </c>
      <c r="I94" s="6">
        <f t="shared" ref="I94:I120" si="9">H94/G94</f>
        <v>562.04103911126117</v>
      </c>
    </row>
    <row r="95" spans="1:9" x14ac:dyDescent="0.2">
      <c r="A95" s="1">
        <v>40664</v>
      </c>
      <c r="B95" s="51">
        <v>25</v>
      </c>
      <c r="C95" s="52">
        <v>16015.022000000001</v>
      </c>
      <c r="D95" s="12">
        <v>17</v>
      </c>
      <c r="E95" s="26">
        <f t="shared" si="8"/>
        <v>0.68</v>
      </c>
      <c r="F95" s="50">
        <v>17</v>
      </c>
      <c r="G95" s="52">
        <v>9996.8700000000008</v>
      </c>
      <c r="H95" s="53">
        <v>2774369.98</v>
      </c>
      <c r="I95" s="6">
        <f t="shared" si="9"/>
        <v>277.5238629691093</v>
      </c>
    </row>
    <row r="96" spans="1:9" x14ac:dyDescent="0.2">
      <c r="A96" s="1">
        <v>40695</v>
      </c>
      <c r="B96" s="51">
        <v>49</v>
      </c>
      <c r="C96" s="52">
        <v>40887.476999999999</v>
      </c>
      <c r="D96" s="12">
        <v>22</v>
      </c>
      <c r="E96" s="26">
        <f t="shared" si="8"/>
        <v>0.44897959183673469</v>
      </c>
      <c r="F96" s="50">
        <v>27</v>
      </c>
      <c r="G96" s="52">
        <v>3392.7849999999999</v>
      </c>
      <c r="H96" s="53">
        <v>2446928.15</v>
      </c>
      <c r="I96" s="6">
        <f t="shared" si="9"/>
        <v>721.21521110238348</v>
      </c>
    </row>
    <row r="97" spans="1:9" x14ac:dyDescent="0.2">
      <c r="A97" s="1">
        <v>40725</v>
      </c>
      <c r="B97" s="51">
        <v>79</v>
      </c>
      <c r="C97" s="52">
        <v>37441.099000000002</v>
      </c>
      <c r="D97" s="12">
        <v>50</v>
      </c>
      <c r="E97" s="26">
        <f t="shared" si="8"/>
        <v>0.63291139240506333</v>
      </c>
      <c r="F97" s="50">
        <v>55</v>
      </c>
      <c r="G97" s="52">
        <v>6124.4170000000004</v>
      </c>
      <c r="H97" s="53">
        <v>4237220.83</v>
      </c>
      <c r="I97" s="6">
        <f t="shared" si="9"/>
        <v>691.85700941003847</v>
      </c>
    </row>
    <row r="98" spans="1:9" x14ac:dyDescent="0.2">
      <c r="A98" s="1">
        <v>40756</v>
      </c>
      <c r="B98" s="51">
        <v>39</v>
      </c>
      <c r="C98" s="52">
        <v>44249.773000000001</v>
      </c>
      <c r="D98" s="12">
        <v>18</v>
      </c>
      <c r="E98" s="26">
        <f t="shared" si="8"/>
        <v>0.46153846153846156</v>
      </c>
      <c r="F98" s="50">
        <v>18</v>
      </c>
      <c r="G98" s="52">
        <v>1759.7619999999999</v>
      </c>
      <c r="H98" s="53">
        <v>667147.06999999995</v>
      </c>
      <c r="I98" s="6">
        <f t="shared" si="9"/>
        <v>379.11210152281956</v>
      </c>
    </row>
    <row r="99" spans="1:9" x14ac:dyDescent="0.2">
      <c r="A99" s="1">
        <v>40787</v>
      </c>
      <c r="B99" s="51">
        <v>53</v>
      </c>
      <c r="C99" s="52">
        <v>28555.63</v>
      </c>
      <c r="D99" s="12">
        <v>38</v>
      </c>
      <c r="E99" s="26">
        <f t="shared" si="8"/>
        <v>0.71698113207547165</v>
      </c>
      <c r="F99" s="50">
        <v>38</v>
      </c>
      <c r="G99" s="52">
        <v>11410.09</v>
      </c>
      <c r="H99" s="53">
        <v>2978732.25</v>
      </c>
      <c r="I99" s="6">
        <f t="shared" si="9"/>
        <v>261.06124053359787</v>
      </c>
    </row>
    <row r="100" spans="1:9" x14ac:dyDescent="0.2">
      <c r="A100" s="1">
        <v>40817</v>
      </c>
      <c r="B100" s="51">
        <v>39</v>
      </c>
      <c r="C100" s="52">
        <v>49521.345999999998</v>
      </c>
      <c r="D100" s="12">
        <v>16</v>
      </c>
      <c r="E100" s="26">
        <f t="shared" si="8"/>
        <v>0.41025641025641024</v>
      </c>
      <c r="F100" s="50">
        <v>17</v>
      </c>
      <c r="G100" s="52">
        <v>7561.4059999999999</v>
      </c>
      <c r="H100" s="53">
        <v>2715376.54</v>
      </c>
      <c r="I100" s="6">
        <f t="shared" si="9"/>
        <v>359.11000414473182</v>
      </c>
    </row>
    <row r="101" spans="1:9" x14ac:dyDescent="0.2">
      <c r="A101" s="1">
        <v>40848</v>
      </c>
      <c r="B101" s="51">
        <v>35</v>
      </c>
      <c r="C101" s="52">
        <v>37977.321000000004</v>
      </c>
      <c r="D101" s="12">
        <v>13</v>
      </c>
      <c r="E101" s="26">
        <f t="shared" si="8"/>
        <v>0.37142857142857144</v>
      </c>
      <c r="F101" s="50">
        <v>15</v>
      </c>
      <c r="G101" s="52">
        <v>4355.9610000000002</v>
      </c>
      <c r="H101" s="53">
        <v>1391869.22</v>
      </c>
      <c r="I101" s="6">
        <f t="shared" si="9"/>
        <v>319.53206651758359</v>
      </c>
    </row>
    <row r="102" spans="1:9" x14ac:dyDescent="0.2">
      <c r="A102" s="1">
        <v>40878</v>
      </c>
      <c r="B102" s="51">
        <v>57</v>
      </c>
      <c r="C102" s="52">
        <v>45145.595000000001</v>
      </c>
      <c r="D102" s="12">
        <v>42</v>
      </c>
      <c r="E102" s="26">
        <f t="shared" si="8"/>
        <v>0.73684210526315785</v>
      </c>
      <c r="F102" s="50">
        <v>30</v>
      </c>
      <c r="G102" s="52">
        <v>15680.325000000001</v>
      </c>
      <c r="H102" s="53">
        <v>4625707.6900000004</v>
      </c>
      <c r="I102" s="6">
        <f t="shared" si="9"/>
        <v>295.00075349203541</v>
      </c>
    </row>
    <row r="103" spans="1:9" x14ac:dyDescent="0.2">
      <c r="A103" s="1">
        <v>40909</v>
      </c>
      <c r="B103" s="51">
        <v>50</v>
      </c>
      <c r="C103" s="52">
        <v>44906.26</v>
      </c>
      <c r="D103" s="12">
        <v>23</v>
      </c>
      <c r="E103" s="26">
        <f t="shared" si="8"/>
        <v>0.46</v>
      </c>
      <c r="F103" s="50">
        <v>24</v>
      </c>
      <c r="G103" s="52">
        <v>5717.66</v>
      </c>
      <c r="H103" s="53">
        <v>2034845.28</v>
      </c>
      <c r="I103" s="6">
        <f t="shared" si="9"/>
        <v>355.88777227047427</v>
      </c>
    </row>
    <row r="104" spans="1:9" x14ac:dyDescent="0.2">
      <c r="A104" s="1">
        <v>40940</v>
      </c>
      <c r="B104" s="51">
        <v>43</v>
      </c>
      <c r="C104" s="52">
        <v>69704.740000000005</v>
      </c>
      <c r="D104" s="12">
        <v>25</v>
      </c>
      <c r="E104" s="26">
        <f t="shared" si="8"/>
        <v>0.58139534883720934</v>
      </c>
      <c r="F104" s="50">
        <v>36</v>
      </c>
      <c r="G104" s="52">
        <v>7371.52</v>
      </c>
      <c r="H104" s="53">
        <v>3360494.79</v>
      </c>
      <c r="I104" s="6">
        <f t="shared" si="9"/>
        <v>455.87542189399198</v>
      </c>
    </row>
    <row r="105" spans="1:9" x14ac:dyDescent="0.2">
      <c r="A105" s="1">
        <v>40969</v>
      </c>
      <c r="B105" s="51">
        <v>54</v>
      </c>
      <c r="C105" s="52">
        <v>35786.19</v>
      </c>
      <c r="D105" s="12">
        <v>24</v>
      </c>
      <c r="E105" s="26">
        <f t="shared" si="8"/>
        <v>0.44444444444444442</v>
      </c>
      <c r="F105" s="50">
        <v>27</v>
      </c>
      <c r="G105" s="52">
        <v>3501.42</v>
      </c>
      <c r="H105" s="53">
        <v>1015037.74</v>
      </c>
      <c r="I105" s="6">
        <f t="shared" si="9"/>
        <v>289.89316905712536</v>
      </c>
    </row>
    <row r="106" spans="1:9" x14ac:dyDescent="0.2">
      <c r="A106" s="1">
        <v>41000</v>
      </c>
      <c r="B106" s="51">
        <v>17</v>
      </c>
      <c r="C106" s="52">
        <v>10428.31</v>
      </c>
      <c r="D106" s="12">
        <v>11</v>
      </c>
      <c r="E106" s="26">
        <f t="shared" si="8"/>
        <v>0.6470588235294118</v>
      </c>
      <c r="F106" s="50">
        <v>12</v>
      </c>
      <c r="G106" s="52">
        <v>2526.7800000000002</v>
      </c>
      <c r="H106" s="53">
        <v>834086.54</v>
      </c>
      <c r="I106" s="6">
        <f t="shared" si="9"/>
        <v>330.09859979895361</v>
      </c>
    </row>
    <row r="107" spans="1:9" x14ac:dyDescent="0.2">
      <c r="A107" s="1">
        <v>41030</v>
      </c>
      <c r="B107" s="51">
        <v>116</v>
      </c>
      <c r="C107" s="52">
        <v>138966.11900000001</v>
      </c>
      <c r="D107" s="12">
        <v>41</v>
      </c>
      <c r="E107" s="26">
        <f t="shared" si="8"/>
        <v>0.35344827586206895</v>
      </c>
      <c r="F107" s="50">
        <v>43</v>
      </c>
      <c r="G107" s="52">
        <v>14627</v>
      </c>
      <c r="H107" s="53">
        <v>7401140.7599999998</v>
      </c>
      <c r="I107" s="6">
        <f t="shared" si="9"/>
        <v>505.99171121897859</v>
      </c>
    </row>
    <row r="108" spans="1:9" x14ac:dyDescent="0.2">
      <c r="A108" s="1">
        <v>41061</v>
      </c>
      <c r="B108" s="51">
        <v>44</v>
      </c>
      <c r="C108" s="52">
        <v>55484.898000000001</v>
      </c>
      <c r="D108" s="12">
        <v>15</v>
      </c>
      <c r="E108" s="26">
        <f t="shared" si="8"/>
        <v>0.34090909090909088</v>
      </c>
      <c r="F108" s="50">
        <v>16</v>
      </c>
      <c r="G108" s="52">
        <v>6193.6109999999999</v>
      </c>
      <c r="H108" s="53">
        <v>2940680.39</v>
      </c>
      <c r="I108" s="6">
        <f t="shared" si="9"/>
        <v>474.7925547794332</v>
      </c>
    </row>
    <row r="109" spans="1:9" x14ac:dyDescent="0.2">
      <c r="A109" s="1">
        <v>41091</v>
      </c>
      <c r="B109" s="51">
        <v>28</v>
      </c>
      <c r="C109" s="52">
        <v>16136.727000000001</v>
      </c>
      <c r="D109" s="12">
        <v>11</v>
      </c>
      <c r="E109" s="26">
        <f t="shared" si="8"/>
        <v>0.39285714285714285</v>
      </c>
      <c r="F109" s="50">
        <v>12</v>
      </c>
      <c r="G109" s="52">
        <v>1534.9069999999999</v>
      </c>
      <c r="H109" s="53">
        <v>498136.34</v>
      </c>
      <c r="I109" s="6">
        <f t="shared" si="9"/>
        <v>324.53845086379829</v>
      </c>
    </row>
    <row r="110" spans="1:9" x14ac:dyDescent="0.2">
      <c r="A110" s="1">
        <v>41122</v>
      </c>
      <c r="B110" s="51">
        <v>28</v>
      </c>
      <c r="C110" s="52">
        <v>147500.31700000001</v>
      </c>
      <c r="D110" s="12">
        <v>31</v>
      </c>
      <c r="E110" s="26">
        <f t="shared" si="8"/>
        <v>1.1071428571428572</v>
      </c>
      <c r="F110" s="50">
        <v>51</v>
      </c>
      <c r="G110" s="52">
        <v>11558.656999999999</v>
      </c>
      <c r="H110" s="53">
        <v>4907849.4400000004</v>
      </c>
      <c r="I110" s="6">
        <f t="shared" si="9"/>
        <v>424.60377879540857</v>
      </c>
    </row>
    <row r="111" spans="1:9" x14ac:dyDescent="0.2">
      <c r="A111" s="1">
        <v>41153</v>
      </c>
      <c r="B111" s="51">
        <v>10</v>
      </c>
      <c r="C111" s="52">
        <v>11821.826999999999</v>
      </c>
      <c r="D111" s="12">
        <v>7</v>
      </c>
      <c r="E111" s="26">
        <f t="shared" si="8"/>
        <v>0.7</v>
      </c>
      <c r="F111" s="50">
        <v>4</v>
      </c>
      <c r="G111" s="52">
        <v>656.14700000000005</v>
      </c>
      <c r="H111" s="53">
        <v>337567</v>
      </c>
      <c r="I111" s="6">
        <f t="shared" si="9"/>
        <v>514.46855658869117</v>
      </c>
    </row>
    <row r="112" spans="1:9" x14ac:dyDescent="0.2">
      <c r="A112" s="1">
        <v>41183</v>
      </c>
      <c r="B112" s="51">
        <v>50</v>
      </c>
      <c r="C112" s="52">
        <v>81192.34</v>
      </c>
      <c r="D112" s="12">
        <v>13</v>
      </c>
      <c r="E112" s="26">
        <f t="shared" si="8"/>
        <v>0.26</v>
      </c>
      <c r="F112" s="50">
        <v>12</v>
      </c>
      <c r="G112" s="52">
        <v>2989.47</v>
      </c>
      <c r="H112" s="53">
        <v>1360942.6</v>
      </c>
      <c r="I112" s="6">
        <f t="shared" si="9"/>
        <v>455.24544484473842</v>
      </c>
    </row>
    <row r="113" spans="1:9" x14ac:dyDescent="0.2">
      <c r="A113" s="1">
        <v>41214</v>
      </c>
      <c r="B113" s="51">
        <v>25</v>
      </c>
      <c r="C113" s="52">
        <v>32126.97</v>
      </c>
      <c r="D113" s="12">
        <v>12</v>
      </c>
      <c r="E113" s="26">
        <f t="shared" si="8"/>
        <v>0.48</v>
      </c>
      <c r="F113" s="50">
        <v>20</v>
      </c>
      <c r="G113" s="52">
        <v>2809.62</v>
      </c>
      <c r="H113" s="53">
        <v>1821788.69</v>
      </c>
      <c r="I113" s="6">
        <f t="shared" si="9"/>
        <v>648.41106270598868</v>
      </c>
    </row>
    <row r="114" spans="1:9" x14ac:dyDescent="0.2">
      <c r="A114" s="1">
        <v>41244</v>
      </c>
      <c r="B114" s="51">
        <v>38</v>
      </c>
      <c r="C114" s="52">
        <v>55077.31</v>
      </c>
      <c r="D114" s="12">
        <v>16</v>
      </c>
      <c r="E114" s="26">
        <f t="shared" si="8"/>
        <v>0.42105263157894735</v>
      </c>
      <c r="F114" s="50">
        <v>19</v>
      </c>
      <c r="G114" s="52">
        <v>4067.15</v>
      </c>
      <c r="H114" s="53">
        <v>1963075.5</v>
      </c>
      <c r="I114" s="6">
        <f t="shared" si="9"/>
        <v>482.66611755160244</v>
      </c>
    </row>
    <row r="115" spans="1:9" x14ac:dyDescent="0.2">
      <c r="A115" s="1">
        <v>41275</v>
      </c>
      <c r="B115" s="51">
        <v>24</v>
      </c>
      <c r="C115" s="52">
        <v>35633.040000000001</v>
      </c>
      <c r="D115" s="12">
        <v>9</v>
      </c>
      <c r="E115" s="26">
        <f t="shared" si="8"/>
        <v>0.375</v>
      </c>
      <c r="F115" s="50">
        <v>12</v>
      </c>
      <c r="G115" s="52">
        <v>1754.12</v>
      </c>
      <c r="H115" s="53">
        <v>1170803.83</v>
      </c>
      <c r="I115" s="6">
        <f t="shared" si="9"/>
        <v>667.45936994048304</v>
      </c>
    </row>
    <row r="116" spans="1:9" x14ac:dyDescent="0.2">
      <c r="A116" s="1">
        <v>41306</v>
      </c>
      <c r="B116" s="51">
        <v>66</v>
      </c>
      <c r="C116" s="52">
        <v>115974.518</v>
      </c>
      <c r="D116" s="12">
        <v>17</v>
      </c>
      <c r="E116" s="26">
        <f t="shared" si="8"/>
        <v>0.25757575757575757</v>
      </c>
      <c r="F116" s="50">
        <v>18</v>
      </c>
      <c r="G116" s="52">
        <v>2316.1080000000002</v>
      </c>
      <c r="H116" s="53">
        <v>756594.75</v>
      </c>
      <c r="I116" s="6">
        <f t="shared" si="9"/>
        <v>326.66643783450507</v>
      </c>
    </row>
    <row r="117" spans="1:9" x14ac:dyDescent="0.2">
      <c r="A117" s="1">
        <v>41334</v>
      </c>
      <c r="B117" s="51">
        <v>18</v>
      </c>
      <c r="C117" s="52">
        <v>8786.11</v>
      </c>
      <c r="D117" s="12">
        <v>11</v>
      </c>
      <c r="E117" s="26">
        <f t="shared" si="8"/>
        <v>0.61111111111111116</v>
      </c>
      <c r="F117" s="50">
        <v>11</v>
      </c>
      <c r="G117" s="52">
        <v>785.6</v>
      </c>
      <c r="H117" s="53">
        <v>279549.61</v>
      </c>
      <c r="I117" s="6">
        <f t="shared" si="9"/>
        <v>355.84217158859468</v>
      </c>
    </row>
    <row r="118" spans="1:9" x14ac:dyDescent="0.2">
      <c r="A118" s="1">
        <v>41365</v>
      </c>
      <c r="B118" s="51">
        <v>66</v>
      </c>
      <c r="C118" s="52">
        <v>90819.994999999995</v>
      </c>
      <c r="D118" s="12">
        <v>23</v>
      </c>
      <c r="E118" s="26">
        <f t="shared" si="8"/>
        <v>0.34848484848484851</v>
      </c>
      <c r="F118" s="50">
        <v>22</v>
      </c>
      <c r="G118" s="52">
        <v>4476.53</v>
      </c>
      <c r="H118" s="53">
        <v>2011205.43</v>
      </c>
      <c r="I118" s="6">
        <f t="shared" si="9"/>
        <v>449.27777318592751</v>
      </c>
    </row>
    <row r="119" spans="1:9" x14ac:dyDescent="0.2">
      <c r="A119" s="1">
        <v>41395</v>
      </c>
      <c r="B119" s="51">
        <v>35</v>
      </c>
      <c r="C119" s="52">
        <v>33304.413</v>
      </c>
      <c r="D119" s="12">
        <v>15</v>
      </c>
      <c r="E119" s="26">
        <f t="shared" si="8"/>
        <v>0.42857142857142855</v>
      </c>
      <c r="F119" s="50">
        <v>15</v>
      </c>
      <c r="G119" s="52">
        <v>1246.7929999999999</v>
      </c>
      <c r="H119" s="53">
        <v>592552.06999999995</v>
      </c>
      <c r="I119" s="6">
        <f t="shared" si="9"/>
        <v>475.26098558461587</v>
      </c>
    </row>
    <row r="120" spans="1:9" x14ac:dyDescent="0.2">
      <c r="A120" s="1">
        <v>41426</v>
      </c>
      <c r="B120" s="51">
        <v>79</v>
      </c>
      <c r="C120" s="52">
        <v>53637.750999999997</v>
      </c>
      <c r="D120" s="12">
        <v>31</v>
      </c>
      <c r="E120" s="26">
        <f t="shared" si="8"/>
        <v>0.39240506329113922</v>
      </c>
      <c r="F120" s="50">
        <v>32</v>
      </c>
      <c r="G120" s="52">
        <v>4350.0010000000002</v>
      </c>
      <c r="H120" s="53">
        <v>2626342.27</v>
      </c>
      <c r="I120" s="6">
        <f t="shared" si="9"/>
        <v>603.75670488351614</v>
      </c>
    </row>
    <row r="121" spans="1:9" x14ac:dyDescent="0.2">
      <c r="A121" s="1"/>
      <c r="B121" s="51"/>
      <c r="C121" s="52"/>
      <c r="D121" s="12"/>
      <c r="E121" s="26"/>
      <c r="F121" s="50"/>
      <c r="G121" s="52"/>
      <c r="H121" s="86"/>
      <c r="I121" s="87"/>
    </row>
    <row r="122" spans="1:9" x14ac:dyDescent="0.2">
      <c r="B122" s="51"/>
      <c r="C122" s="52"/>
      <c r="D122" s="12"/>
      <c r="E122" s="26"/>
      <c r="F122" s="50"/>
      <c r="G122" s="52"/>
      <c r="H122" s="74"/>
      <c r="I122" s="75"/>
    </row>
    <row r="123" spans="1:9" x14ac:dyDescent="0.2">
      <c r="A123" s="63" t="s">
        <v>102</v>
      </c>
      <c r="I123" s="23"/>
    </row>
    <row r="124" spans="1:9" x14ac:dyDescent="0.2">
      <c r="A124" s="27" t="s">
        <v>99</v>
      </c>
    </row>
    <row r="125" spans="1:9" x14ac:dyDescent="0.2">
      <c r="A125" s="64" t="s">
        <v>100</v>
      </c>
    </row>
    <row r="126" spans="1:9" x14ac:dyDescent="0.2">
      <c r="A126" s="64" t="s">
        <v>101</v>
      </c>
    </row>
    <row r="127" spans="1:9" x14ac:dyDescent="0.2">
      <c r="A127" s="64" t="s">
        <v>12</v>
      </c>
    </row>
  </sheetData>
  <phoneticPr fontId="4" type="noConversion"/>
  <pageMargins left="0.75" right="0.75" top="0.49" bottom="0.6" header="0.17" footer="0.31"/>
  <pageSetup scale="55" orientation="portrait" horizontalDpi="1200" verticalDpi="1200" r:id="rId1"/>
  <headerFooter alignWithMargins="0">
    <oddFooter>&amp;C20&amp;R&amp;"Arial,Italic"As of June 12, 2013 Lease Sale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14</vt:i4>
      </vt:variant>
      <vt:variant>
        <vt:lpstr>Charts</vt:lpstr>
      </vt:variant>
      <vt:variant>
        <vt:i4>13</vt:i4>
      </vt:variant>
      <vt:variant>
        <vt:lpstr>Named Ranges</vt:lpstr>
      </vt:variant>
      <vt:variant>
        <vt:i4>10</vt:i4>
      </vt:variant>
    </vt:vector>
  </HeadingPairs>
  <TitlesOfParts>
    <vt:vector size="37" baseType="lpstr">
      <vt:lpstr>Historical Cash Receipts Table</vt:lpstr>
      <vt:lpstr>Historical Oil Production</vt:lpstr>
      <vt:lpstr>Historical Gas Production</vt:lpstr>
      <vt:lpstr>Royalty Table</vt:lpstr>
      <vt:lpstr>Oil Volume Table</vt:lpstr>
      <vt:lpstr>Oil Price Table</vt:lpstr>
      <vt:lpstr>Gas Volume Table</vt:lpstr>
      <vt:lpstr>Gas Price Table</vt:lpstr>
      <vt:lpstr>Lease Sale Table</vt:lpstr>
      <vt:lpstr>Leased Acres Table</vt:lpstr>
      <vt:lpstr>Productive Acres Table </vt:lpstr>
      <vt:lpstr>Lease Sale Table 2</vt:lpstr>
      <vt:lpstr>Disposition Month</vt:lpstr>
      <vt:lpstr>Prices</vt:lpstr>
      <vt:lpstr>Historical Cash Receipts Chart </vt:lpstr>
      <vt:lpstr>Historical Oil Prod Chart</vt:lpstr>
      <vt:lpstr>Historical Gas Prod Chart </vt:lpstr>
      <vt:lpstr>Royalty Chart</vt:lpstr>
      <vt:lpstr>Oil Royalty Chart</vt:lpstr>
      <vt:lpstr>Oil Volume Chart</vt:lpstr>
      <vt:lpstr>Oil Price Chart</vt:lpstr>
      <vt:lpstr>Gas Royalty Chart</vt:lpstr>
      <vt:lpstr>Gas Volume Chart</vt:lpstr>
      <vt:lpstr>Gas Price Chart</vt:lpstr>
      <vt:lpstr>Price Per Acre Chart</vt:lpstr>
      <vt:lpstr>Leased Acres Chart</vt:lpstr>
      <vt:lpstr>Productive Acres Chart</vt:lpstr>
      <vt:lpstr>'Disposition Month'!Print_Area</vt:lpstr>
      <vt:lpstr>'Gas Price Table'!Print_Area</vt:lpstr>
      <vt:lpstr>'Historical Cash Receipts Table'!Print_Area</vt:lpstr>
      <vt:lpstr>'Historical Oil Production'!Print_Area</vt:lpstr>
      <vt:lpstr>'Lease Sale Table'!Print_Area</vt:lpstr>
      <vt:lpstr>'Lease Sale Table 2'!Print_Area</vt:lpstr>
      <vt:lpstr>'Leased Acres Table'!Print_Area</vt:lpstr>
      <vt:lpstr>'Oil Price Table'!Print_Area</vt:lpstr>
      <vt:lpstr>Prices!Print_Area</vt:lpstr>
      <vt:lpstr>'Royalty Table'!Print_Area</vt:lpstr>
    </vt:vector>
  </TitlesOfParts>
  <Company>LDNR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Ladnr</dc:creator>
  <cp:lastModifiedBy>DNR</cp:lastModifiedBy>
  <cp:lastPrinted>2013-07-03T20:18:12Z</cp:lastPrinted>
  <dcterms:created xsi:type="dcterms:W3CDTF">2005-12-05T21:32:12Z</dcterms:created>
  <dcterms:modified xsi:type="dcterms:W3CDTF">2013-07-03T20:18:20Z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2099093089</vt:i4>
  </property>
  <property fmtid="{D5CDD505-2E9C-101B-9397-08002B2CF9AE}" pid="3" name="_EmailSubject">
    <vt:lpwstr>Please post attached</vt:lpwstr>
  </property>
  <property fmtid="{D5CDD505-2E9C-101B-9397-08002B2CF9AE}" pid="4" name="_AuthorEmail">
    <vt:lpwstr>Rachel.Newman@LA.GOV</vt:lpwstr>
  </property>
  <property fmtid="{D5CDD505-2E9C-101B-9397-08002B2CF9AE}" pid="5" name="_AuthorEmailDisplayName">
    <vt:lpwstr>Rachel Newman</vt:lpwstr>
  </property>
  <property fmtid="{D5CDD505-2E9C-101B-9397-08002B2CF9AE}" pid="6" name="_PreviousAdHocReviewCycleID">
    <vt:i4>668047593</vt:i4>
  </property>
  <property fmtid="{D5CDD505-2E9C-101B-9397-08002B2CF9AE}" pid="8" name="_NewReviewCycle">
    <vt:lpwstr/>
  </property>
</Properties>
</file>