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sonti\Desktop\"/>
    </mc:Choice>
  </mc:AlternateContent>
  <bookViews>
    <workbookView xWindow="12705" yWindow="0" windowWidth="12495" windowHeight="12975" firstSheet="15" activeTab="19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Gas Royalty Chart" sheetId="23" r:id="rId12"/>
    <sheet name="Gas Volume Chart" sheetId="24" r:id="rId13"/>
    <sheet name="Gas Volume Table" sheetId="31" r:id="rId14"/>
    <sheet name="Price Per Acre Chart" sheetId="26" r:id="rId15"/>
    <sheet name="Lease Sale Table" sheetId="35" r:id="rId16"/>
    <sheet name="Leased Acres Chart" sheetId="56" r:id="rId17"/>
    <sheet name="Leased Acres Table" sheetId="50" r:id="rId18"/>
    <sheet name="Productive Acres Chart" sheetId="54" r:id="rId19"/>
    <sheet name="Productive Acres Table " sheetId="52" r:id="rId20"/>
    <sheet name="Lease Sale Table 2" sheetId="9" r:id="rId21"/>
    <sheet name="Disposition Month" sheetId="1" r:id="rId22"/>
  </sheets>
  <definedNames>
    <definedName name="_xlnm.Print_Area" localSheetId="21">'Disposition Month'!$A$1:$D$19</definedName>
    <definedName name="_xlnm.Print_Area" localSheetId="1">'Historical Cash Receipts Table'!$A$1:$G$51</definedName>
    <definedName name="_xlnm.Print_Area" localSheetId="3">'Historical Oil Production'!$A$1:$B$49</definedName>
    <definedName name="_xlnm.Print_Area" localSheetId="15">'Lease Sale Table'!$A$1:$S$122</definedName>
    <definedName name="_xlnm.Print_Area" localSheetId="20">'Lease Sale Table 2'!$A$1:$I$179</definedName>
    <definedName name="_xlnm.Print_Area" localSheetId="17">'Leased Acres Table'!$A$1:$H$87</definedName>
    <definedName name="_xlnm.Print_Area" localSheetId="7">'Royalty Table'!$A$1:$E$20</definedName>
  </definedNames>
  <calcPr calcId="162913"/>
</workbook>
</file>

<file path=xl/calcChain.xml><?xml version="1.0" encoding="utf-8"?>
<calcChain xmlns="http://schemas.openxmlformats.org/spreadsheetml/2006/main">
  <c r="S92" i="35" l="1"/>
  <c r="O92" i="35"/>
  <c r="S91" i="35"/>
  <c r="O91" i="35"/>
  <c r="S90" i="35"/>
  <c r="O90" i="35"/>
  <c r="S89" i="35"/>
  <c r="O89" i="35"/>
  <c r="B40" i="58"/>
  <c r="B40" i="57"/>
  <c r="E42" i="37"/>
  <c r="D42" i="37"/>
  <c r="B42" i="37"/>
  <c r="C42" i="37"/>
  <c r="E173" i="9"/>
  <c r="E174" i="9"/>
  <c r="E175" i="9"/>
  <c r="E176" i="9"/>
  <c r="I176" i="9"/>
  <c r="I173" i="9"/>
  <c r="I174" i="9"/>
  <c r="I175" i="9"/>
  <c r="S87" i="35" l="1"/>
  <c r="O87" i="35"/>
  <c r="S86" i="35"/>
  <c r="O86" i="35"/>
  <c r="B39" i="58"/>
  <c r="B39" i="57"/>
  <c r="I171" i="9"/>
  <c r="I170" i="9"/>
  <c r="E171" i="9"/>
  <c r="E170" i="9"/>
  <c r="D545" i="1"/>
  <c r="G545" i="1"/>
  <c r="S85" i="35" l="1"/>
  <c r="O85" i="35"/>
  <c r="S84" i="35"/>
  <c r="O84" i="35"/>
  <c r="S83" i="35"/>
  <c r="O83" i="35"/>
  <c r="B38" i="57"/>
  <c r="B37" i="57"/>
  <c r="B36" i="57"/>
  <c r="F42" i="37" l="1"/>
  <c r="G42" i="37" s="1"/>
  <c r="E169" i="9"/>
  <c r="E168" i="9"/>
  <c r="E167" i="9"/>
  <c r="I169" i="9"/>
  <c r="I168" i="9"/>
  <c r="I167" i="9"/>
  <c r="S82" i="35" l="1"/>
  <c r="O82" i="35"/>
  <c r="S81" i="35"/>
  <c r="O81" i="35"/>
  <c r="S80" i="35"/>
  <c r="O80" i="35"/>
  <c r="I166" i="9"/>
  <c r="I165" i="9"/>
  <c r="I164" i="9"/>
  <c r="E166" i="9"/>
  <c r="E165" i="9"/>
  <c r="E164" i="9"/>
  <c r="Z409" i="1" l="1"/>
  <c r="Z391" i="1"/>
  <c r="Z236" i="1"/>
  <c r="Z218" i="1"/>
  <c r="Z61" i="1"/>
  <c r="Z43" i="1"/>
  <c r="W41" i="50" l="1"/>
  <c r="W42" i="50"/>
  <c r="W43" i="50"/>
  <c r="W44" i="50"/>
  <c r="S79" i="35" l="1"/>
  <c r="O79" i="35"/>
  <c r="S78" i="35"/>
  <c r="O78" i="35"/>
  <c r="S77" i="35"/>
  <c r="O77" i="35"/>
  <c r="I163" i="9" l="1"/>
  <c r="I162" i="9"/>
  <c r="I161" i="9"/>
  <c r="E163" i="9"/>
  <c r="E162" i="9"/>
  <c r="E161" i="9"/>
  <c r="S76" i="35" l="1"/>
  <c r="O76" i="35"/>
  <c r="S75" i="35"/>
  <c r="O75" i="35"/>
  <c r="S74" i="35"/>
  <c r="O74" i="35"/>
  <c r="B38" i="58" l="1"/>
  <c r="B37" i="58"/>
  <c r="B36" i="58"/>
  <c r="B35" i="58"/>
  <c r="B35" i="57"/>
  <c r="I160" i="9" l="1"/>
  <c r="I159" i="9" l="1"/>
  <c r="I158" i="9"/>
  <c r="E160" i="9"/>
  <c r="E159" i="9"/>
  <c r="E158" i="9"/>
  <c r="S73" i="35" l="1"/>
  <c r="O73" i="35"/>
  <c r="S72" i="35"/>
  <c r="O72" i="35"/>
  <c r="S71" i="35"/>
  <c r="O71" i="35"/>
  <c r="I157" i="9" l="1"/>
  <c r="I156" i="9"/>
  <c r="I155" i="9"/>
  <c r="E157" i="9"/>
  <c r="E156" i="9"/>
  <c r="E155" i="9"/>
  <c r="F41" i="37" l="1"/>
  <c r="G41" i="37" s="1"/>
  <c r="S70" i="35"/>
  <c r="O70" i="35"/>
  <c r="S69" i="35"/>
  <c r="O69" i="35"/>
  <c r="S68" i="35"/>
  <c r="O68" i="35"/>
  <c r="I154" i="9" l="1"/>
  <c r="I153" i="9"/>
  <c r="I152" i="9"/>
  <c r="E154" i="9"/>
  <c r="E153" i="9"/>
  <c r="E152" i="9"/>
  <c r="Z408" i="1"/>
  <c r="Z390" i="1"/>
  <c r="Z235" i="1"/>
  <c r="Z217" i="1"/>
  <c r="Z60" i="1"/>
  <c r="Z42" i="1"/>
  <c r="E151" i="9" l="1"/>
  <c r="E150" i="9"/>
  <c r="E149" i="9"/>
  <c r="E148" i="9"/>
  <c r="I151" i="9"/>
  <c r="I150" i="9"/>
  <c r="I149" i="9"/>
  <c r="I148" i="9"/>
  <c r="S63" i="35" l="1"/>
  <c r="O63" i="35"/>
  <c r="S62" i="35"/>
  <c r="O62" i="35"/>
  <c r="S61" i="35"/>
  <c r="O61" i="35"/>
  <c r="F40" i="37" l="1"/>
  <c r="G40" i="37" s="1"/>
  <c r="I147" i="9" l="1"/>
  <c r="I146" i="9"/>
  <c r="I145" i="9"/>
  <c r="E147" i="9"/>
  <c r="E146" i="9"/>
  <c r="E145" i="9"/>
  <c r="G199" i="1" l="1"/>
  <c r="Z41" i="1"/>
  <c r="S60" i="35" l="1"/>
  <c r="O60" i="35"/>
  <c r="S59" i="35"/>
  <c r="O59" i="35"/>
  <c r="S58" i="35"/>
  <c r="O58" i="35"/>
  <c r="I144" i="9" l="1"/>
  <c r="I143" i="9"/>
  <c r="I142" i="9"/>
  <c r="E144" i="9"/>
  <c r="E143" i="9"/>
  <c r="E142" i="9"/>
  <c r="Z407" i="1" l="1"/>
  <c r="Z389" i="1"/>
  <c r="Z234" i="1"/>
  <c r="Z216" i="1"/>
  <c r="D372" i="1"/>
  <c r="Z59" i="1"/>
  <c r="S57" i="35" l="1"/>
  <c r="O57" i="35"/>
  <c r="S56" i="35"/>
  <c r="O56" i="35"/>
  <c r="S55" i="35"/>
  <c r="O55" i="35"/>
  <c r="S54" i="35"/>
  <c r="O54" i="35"/>
  <c r="S53" i="35"/>
  <c r="O53" i="35"/>
  <c r="S52" i="35"/>
  <c r="O52" i="35"/>
  <c r="S51" i="35"/>
  <c r="O51" i="35"/>
  <c r="S50" i="35"/>
  <c r="O50" i="35"/>
  <c r="S49" i="35"/>
  <c r="O49" i="35"/>
  <c r="S48" i="35"/>
  <c r="O48" i="35"/>
  <c r="S47" i="35"/>
  <c r="O47" i="35"/>
  <c r="S46" i="35"/>
  <c r="O46" i="35"/>
  <c r="S45" i="35"/>
  <c r="O45" i="35"/>
  <c r="S44" i="35"/>
  <c r="O44" i="35"/>
  <c r="S43" i="35"/>
  <c r="O43" i="35"/>
  <c r="S42" i="35"/>
  <c r="O42" i="35"/>
  <c r="S41" i="35"/>
  <c r="O41" i="35"/>
  <c r="S40" i="35"/>
  <c r="O40" i="35"/>
  <c r="S39" i="35"/>
  <c r="O39" i="35"/>
  <c r="S38" i="35"/>
  <c r="O38" i="35"/>
  <c r="S37" i="35"/>
  <c r="O37" i="35"/>
  <c r="S36" i="35"/>
  <c r="O36" i="35"/>
  <c r="S35" i="35"/>
  <c r="O35" i="35"/>
  <c r="S34" i="35"/>
  <c r="O34" i="35"/>
  <c r="S33" i="35"/>
  <c r="O33" i="35"/>
  <c r="S32" i="35"/>
  <c r="O32" i="35"/>
  <c r="S31" i="35"/>
  <c r="O31" i="35"/>
  <c r="I114" i="35"/>
  <c r="E114" i="35"/>
  <c r="I113" i="35"/>
  <c r="E113" i="35"/>
  <c r="I112" i="35"/>
  <c r="E112" i="35"/>
  <c r="I111" i="35"/>
  <c r="E111" i="35"/>
  <c r="I110" i="35"/>
  <c r="E110" i="35"/>
  <c r="I109" i="35"/>
  <c r="E109" i="35"/>
  <c r="I108" i="35"/>
  <c r="E108" i="35"/>
  <c r="I107" i="35"/>
  <c r="E107" i="35"/>
  <c r="I106" i="35"/>
  <c r="E106" i="35"/>
  <c r="I105" i="35"/>
  <c r="E105" i="35"/>
  <c r="I104" i="35"/>
  <c r="E104" i="35"/>
  <c r="I103" i="35"/>
  <c r="E103" i="35"/>
  <c r="I102" i="35"/>
  <c r="E102" i="35"/>
  <c r="I101" i="35"/>
  <c r="E101" i="35"/>
  <c r="I100" i="35"/>
  <c r="E100" i="35"/>
  <c r="I99" i="35"/>
  <c r="E99" i="35"/>
  <c r="I98" i="35"/>
  <c r="E98" i="35"/>
  <c r="I97" i="35"/>
  <c r="E97" i="35"/>
  <c r="I96" i="35"/>
  <c r="E96" i="35"/>
  <c r="I95" i="35"/>
  <c r="E95" i="35"/>
  <c r="I94" i="35"/>
  <c r="E94" i="35"/>
  <c r="I93" i="35"/>
  <c r="E93" i="35"/>
  <c r="I92" i="35"/>
  <c r="E92" i="35"/>
  <c r="I91" i="35"/>
  <c r="E91" i="35"/>
  <c r="I90" i="35"/>
  <c r="E90" i="35"/>
  <c r="I89" i="35"/>
  <c r="E89" i="35"/>
  <c r="I88" i="35"/>
  <c r="E88" i="35"/>
  <c r="I87" i="35"/>
  <c r="E87" i="35"/>
  <c r="I86" i="35"/>
  <c r="E86" i="35"/>
  <c r="I85" i="35"/>
  <c r="E85" i="35"/>
  <c r="I84" i="35"/>
  <c r="E84" i="35"/>
  <c r="I83" i="35"/>
  <c r="E83" i="35"/>
  <c r="I82" i="35"/>
  <c r="E82" i="35"/>
  <c r="I81" i="35"/>
  <c r="E81" i="35"/>
  <c r="I80" i="35"/>
  <c r="E80" i="35"/>
  <c r="I79" i="35"/>
  <c r="E79" i="35"/>
  <c r="I141" i="9" l="1"/>
  <c r="I140" i="9"/>
  <c r="I139" i="9"/>
  <c r="I138" i="9"/>
  <c r="E141" i="9"/>
  <c r="E140" i="9"/>
  <c r="E139" i="9"/>
  <c r="E138" i="9"/>
  <c r="I137" i="9" l="1"/>
  <c r="I136" i="9"/>
  <c r="I135" i="9"/>
  <c r="E137" i="9"/>
  <c r="E136" i="9"/>
  <c r="E135" i="9"/>
  <c r="B33" i="57" l="1"/>
  <c r="F39" i="37"/>
  <c r="G39" i="37" s="1"/>
  <c r="I134" i="9"/>
  <c r="I133" i="9"/>
  <c r="I132" i="9"/>
  <c r="I131" i="9"/>
  <c r="E134" i="9"/>
  <c r="E133" i="9"/>
  <c r="E132" i="9"/>
  <c r="E131" i="9"/>
  <c r="I130" i="9" l="1"/>
  <c r="I129" i="9"/>
  <c r="I128" i="9"/>
  <c r="E130" i="9"/>
  <c r="E129" i="9"/>
  <c r="E128" i="9"/>
  <c r="Z406" i="1"/>
  <c r="Z388" i="1"/>
  <c r="Z233" i="1"/>
  <c r="G372" i="1"/>
  <c r="Z215" i="1"/>
  <c r="Z40" i="1"/>
  <c r="Z58" i="1"/>
  <c r="I127" i="9" l="1"/>
  <c r="I126" i="9"/>
  <c r="I125" i="9"/>
  <c r="E127" i="9"/>
  <c r="E126" i="9"/>
  <c r="E125" i="9"/>
  <c r="B34" i="58" l="1"/>
  <c r="B33" i="58"/>
  <c r="B32" i="58"/>
  <c r="B34" i="57"/>
  <c r="B32" i="57"/>
  <c r="F38" i="37"/>
  <c r="G38" i="37" s="1"/>
  <c r="I124" i="9"/>
  <c r="I123" i="9"/>
  <c r="I122" i="9"/>
  <c r="I121" i="9"/>
  <c r="E124" i="9"/>
  <c r="E123" i="9"/>
  <c r="E122" i="9"/>
  <c r="E121" i="9"/>
  <c r="I120" i="9" l="1"/>
  <c r="I119" i="9"/>
  <c r="I118" i="9"/>
  <c r="E120" i="9"/>
  <c r="E119" i="9"/>
  <c r="E118" i="9"/>
  <c r="Z387" i="1"/>
  <c r="Z405" i="1"/>
  <c r="Z232" i="1"/>
  <c r="Z214" i="1"/>
  <c r="Z57" i="1"/>
  <c r="Z39" i="1"/>
  <c r="W39" i="50" l="1"/>
  <c r="W40" i="50"/>
  <c r="I115" i="9" l="1"/>
  <c r="I116" i="9"/>
  <c r="I117" i="9"/>
  <c r="E117" i="9"/>
  <c r="E116" i="9"/>
  <c r="E115" i="9"/>
  <c r="D199" i="1"/>
  <c r="Z38" i="1"/>
  <c r="I114" i="9" l="1"/>
  <c r="I113" i="9"/>
  <c r="I112" i="9"/>
  <c r="E114" i="9"/>
  <c r="E113" i="9"/>
  <c r="E112" i="9"/>
  <c r="B31" i="57" l="1"/>
  <c r="F37" i="37"/>
  <c r="G37" i="37" s="1"/>
  <c r="I111" i="9"/>
  <c r="I110" i="9"/>
  <c r="I109" i="9"/>
  <c r="E111" i="9"/>
  <c r="E110" i="9"/>
  <c r="E109" i="9"/>
  <c r="I108" i="9" l="1"/>
  <c r="I107" i="9"/>
  <c r="I106" i="9"/>
  <c r="E108" i="9"/>
  <c r="E107" i="9"/>
  <c r="E106" i="9"/>
  <c r="Z404" i="1"/>
  <c r="Z386" i="1"/>
  <c r="Z231" i="1"/>
  <c r="Z213" i="1"/>
  <c r="Z56" i="1"/>
  <c r="B31" i="58" l="1"/>
  <c r="I105" i="9"/>
  <c r="I104" i="9"/>
  <c r="I103" i="9"/>
  <c r="E105" i="9" l="1"/>
  <c r="E104" i="9"/>
  <c r="E103" i="9"/>
  <c r="E102" i="9" l="1"/>
  <c r="E101" i="9"/>
  <c r="E100" i="9"/>
  <c r="I102" i="9"/>
  <c r="I101" i="9"/>
  <c r="I100" i="9"/>
  <c r="F36" i="37" l="1"/>
  <c r="G36" i="37" s="1"/>
  <c r="I99" i="9"/>
  <c r="I98" i="9"/>
  <c r="I97" i="9"/>
  <c r="E99" i="9"/>
  <c r="E98" i="9"/>
  <c r="E97" i="9"/>
  <c r="I96" i="9" l="1"/>
  <c r="I95" i="9"/>
  <c r="I94" i="9"/>
  <c r="E96" i="9"/>
  <c r="E95" i="9"/>
  <c r="E94" i="9"/>
  <c r="Z403" i="1"/>
  <c r="Z385" i="1"/>
  <c r="Z230" i="1"/>
  <c r="Z212" i="1"/>
  <c r="Z55" i="1"/>
  <c r="Z37" i="1"/>
  <c r="W37" i="50"/>
  <c r="W38" i="50"/>
  <c r="I93" i="9" l="1"/>
  <c r="I92" i="9"/>
  <c r="I91" i="9"/>
  <c r="I90" i="9"/>
  <c r="E93" i="9"/>
  <c r="E92" i="9"/>
  <c r="E91" i="9"/>
  <c r="E90" i="9"/>
  <c r="F35" i="37" l="1"/>
  <c r="G35" i="37" s="1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4" i="1"/>
  <c r="Z36" i="1"/>
  <c r="Z402" i="1"/>
  <c r="Z384" i="1"/>
  <c r="Z229" i="1"/>
  <c r="Z211" i="1"/>
  <c r="B19" i="1"/>
  <c r="C19" i="1"/>
  <c r="D19" i="1"/>
  <c r="Z30" i="1"/>
  <c r="Z31" i="1"/>
  <c r="Z32" i="1"/>
  <c r="Z33" i="1"/>
  <c r="Z34" i="1"/>
  <c r="Z35" i="1"/>
  <c r="Z48" i="1"/>
  <c r="Z49" i="1"/>
  <c r="Z50" i="1"/>
  <c r="Z51" i="1"/>
  <c r="Z52" i="1"/>
  <c r="Z53" i="1"/>
  <c r="Z205" i="1"/>
  <c r="Z206" i="1"/>
  <c r="Z207" i="1"/>
  <c r="Z208" i="1"/>
  <c r="Z209" i="1"/>
  <c r="Z210" i="1"/>
  <c r="Z223" i="1"/>
  <c r="Z224" i="1"/>
  <c r="Z225" i="1"/>
  <c r="Z226" i="1"/>
  <c r="Z227" i="1"/>
  <c r="Z228" i="1"/>
  <c r="Z378" i="1"/>
  <c r="Z379" i="1"/>
  <c r="Z380" i="1"/>
  <c r="Z381" i="1"/>
  <c r="Z382" i="1"/>
  <c r="Z383" i="1"/>
  <c r="Z396" i="1"/>
  <c r="Z397" i="1"/>
  <c r="Z398" i="1"/>
  <c r="Z399" i="1"/>
  <c r="Z400" i="1"/>
  <c r="Z401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 s="1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H192" i="9" s="1"/>
  <c r="E38" i="9"/>
  <c r="I38" i="9"/>
  <c r="E39" i="9"/>
  <c r="I39" i="9"/>
  <c r="E40" i="9"/>
  <c r="I40" i="9"/>
  <c r="E41" i="9"/>
  <c r="I41" i="9"/>
  <c r="E42" i="9"/>
  <c r="I42" i="9"/>
  <c r="E43" i="9"/>
  <c r="I43" i="9"/>
  <c r="B193" i="9" s="1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92" i="9"/>
  <c r="K192" i="9"/>
  <c r="L192" i="9"/>
  <c r="M192" i="9"/>
  <c r="C193" i="9"/>
  <c r="C209" i="9"/>
  <c r="G210" i="9"/>
  <c r="H210" i="9"/>
  <c r="K210" i="9"/>
  <c r="L210" i="9"/>
  <c r="M210" i="9"/>
  <c r="B211" i="9"/>
  <c r="C211" i="9"/>
  <c r="B212" i="9"/>
  <c r="C212" i="9"/>
  <c r="D212" i="9"/>
  <c r="W31" i="50"/>
  <c r="W32" i="50"/>
  <c r="W33" i="50"/>
  <c r="W34" i="50"/>
  <c r="W35" i="50"/>
  <c r="W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 s="1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D19" i="35"/>
  <c r="I19" i="35"/>
  <c r="B20" i="35"/>
  <c r="E20" i="35" s="1"/>
  <c r="H20" i="35"/>
  <c r="I20" i="35" s="1"/>
  <c r="I21" i="35"/>
  <c r="B22" i="35"/>
  <c r="E22" i="35" s="1"/>
  <c r="I22" i="35"/>
  <c r="E23" i="35"/>
  <c r="I23" i="35"/>
  <c r="E24" i="35"/>
  <c r="I24" i="35"/>
  <c r="D25" i="35"/>
  <c r="E25" i="35" s="1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 s="1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 s="1"/>
  <c r="F8" i="37"/>
  <c r="G8" i="37"/>
  <c r="F9" i="37"/>
  <c r="G9" i="37" s="1"/>
  <c r="F10" i="37"/>
  <c r="G10" i="37"/>
  <c r="F11" i="37"/>
  <c r="G11" i="37" s="1"/>
  <c r="F12" i="37"/>
  <c r="G12" i="37"/>
  <c r="F13" i="37"/>
  <c r="G13" i="37" s="1"/>
  <c r="F14" i="37"/>
  <c r="G14" i="37"/>
  <c r="F15" i="37"/>
  <c r="G15" i="37" s="1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44" i="37"/>
  <c r="C44" i="37"/>
  <c r="D44" i="37"/>
  <c r="E44" i="37"/>
  <c r="G546" i="1" l="1"/>
  <c r="G373" i="1"/>
  <c r="G200" i="1"/>
  <c r="B21" i="35"/>
  <c r="E21" i="35" s="1"/>
  <c r="D546" i="1"/>
  <c r="D373" i="1"/>
  <c r="D200" i="1"/>
  <c r="F44" i="37"/>
  <c r="E46" i="37" s="1"/>
  <c r="B42" i="58"/>
  <c r="B44" i="58" s="1"/>
  <c r="E19" i="35"/>
  <c r="E18" i="29"/>
  <c r="C20" i="29" s="1"/>
  <c r="B42" i="57"/>
  <c r="B44" i="57" s="1"/>
  <c r="B46" i="37" l="1"/>
  <c r="C46" i="37"/>
  <c r="D46" i="37"/>
  <c r="B20" i="29"/>
  <c r="D20" i="29"/>
</calcChain>
</file>

<file path=xl/sharedStrings.xml><?xml version="1.0" encoding="utf-8"?>
<sst xmlns="http://schemas.openxmlformats.org/spreadsheetml/2006/main" count="362" uniqueCount="130">
  <si>
    <t>Oil</t>
  </si>
  <si>
    <t>Gas</t>
  </si>
  <si>
    <t>Plant Products</t>
  </si>
  <si>
    <t>ROYALTY</t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</si>
  <si>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</si>
  <si>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</si>
  <si>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</si>
  <si>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</si>
  <si>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</si>
  <si>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</si>
  <si>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</si>
  <si>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</si>
  <si>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</si>
  <si>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</si>
  <si>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</si>
  <si>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</si>
  <si>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</si>
  <si>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</si>
  <si>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</si>
  <si>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</si>
  <si>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</si>
  <si>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</si>
  <si>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</si>
  <si>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</si>
  <si>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</si>
  <si>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</si>
  <si>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</si>
  <si>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</si>
  <si>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</si>
  <si>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</si>
  <si>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</si>
  <si>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</si>
  <si>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</si>
  <si>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</si>
  <si>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</si>
  <si>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</si>
  <si>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</si>
  <si>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</si>
  <si>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</si>
  <si>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</si>
  <si>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</si>
  <si>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</si>
  <si>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</si>
  <si>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</si>
  <si>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</si>
  <si>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</si>
  <si>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</si>
  <si>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</si>
  <si>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</si>
  <si>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</si>
  <si>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</si>
  <si>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</si>
  <si>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</si>
  <si>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</si>
  <si>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</si>
  <si>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</si>
  <si>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</si>
  <si>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</si>
  <si>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</si>
  <si>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</si>
  <si>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</si>
  <si>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</si>
  <si>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</si>
  <si>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</si>
  <si>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</si>
  <si>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</si>
  <si>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</si>
  <si>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</si>
  <si>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</si>
  <si>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</si>
  <si>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</si>
  <si>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</si>
  <si>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</si>
  <si>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</si>
  <si>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</si>
  <si>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</si>
  <si>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</si>
  <si>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</si>
  <si>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</si>
  <si>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</si>
  <si>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</si>
  <si>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</si>
  <si>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</si>
  <si>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</si>
  <si>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</si>
  <si>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</si>
  <si>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</si>
  <si>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</si>
  <si>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</si>
  <si>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</si>
  <si>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</si>
  <si>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</si>
  <si>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</si>
  <si>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</si>
  <si>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</si>
  <si>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</si>
  <si>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</si>
  <si>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</si>
  <si>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</si>
  <si>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</si>
  <si>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</si>
  <si>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</si>
  <si>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</si>
  <si>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</si>
  <si>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</si>
  <si>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</si>
  <si>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</si>
  <si>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</si>
  <si>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</si>
  <si>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</si>
  <si>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</si>
  <si>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</si>
  <si>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</si>
  <si>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</si>
  <si>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</si>
  <si>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</si>
  <si>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</si>
  <si>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</si>
  <si>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</si>
  <si>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 xml:space="preserve">FY 13-14 </t>
  </si>
  <si>
    <t>FY 13-14</t>
  </si>
  <si>
    <t>FY 14-15</t>
  </si>
  <si>
    <t>FY 15-16</t>
  </si>
  <si>
    <t xml:space="preserve">FY 15-16 </t>
  </si>
  <si>
    <t>FY 16-17</t>
  </si>
  <si>
    <t>FY 17-18 projected</t>
  </si>
  <si>
    <t xml:space="preserve">FY 16-17 </t>
  </si>
  <si>
    <t>FY 17-18 Projected</t>
  </si>
  <si>
    <t>For Calendar Years 2006, 2007, 2008, 2009, 2010, 2011, 2012, 2013,  2014,  2015, 2016, 2017 and 2018</t>
  </si>
  <si>
    <t>For Calendar Years 2006, 2007, 2008, 2009, 2010, 2011, 2012, 2013, 2014,  2015, 2016, 2017 and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</si>
</sst>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#,##0.0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Dashed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5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9" fillId="0" borderId="0" xfId="0" applyFont="1"/>
    <xf numFmtId="44" fontId="1" fillId="0" borderId="0" xfId="2"/>
    <xf numFmtId="9" fontId="0" fillId="0" borderId="0" xfId="6" applyFont="1"/>
    <xf numFmtId="0" fontId="8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0" fontId="8" fillId="0" borderId="0" xfId="3" applyNumberFormat="1" applyFont="1" applyAlignment="1"/>
    <xf numFmtId="0" fontId="7" fillId="0" borderId="0" xfId="5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170" fontId="0" fillId="0" borderId="0" xfId="0" applyNumberFormat="1"/>
    <xf numFmtId="0" fontId="7" fillId="0" borderId="0" xfId="3" quotePrefix="1" applyNumberFormat="1" applyFont="1" applyAlignment="1">
      <alignment horizontal="center"/>
    </xf>
    <xf numFmtId="9" fontId="1" fillId="0" borderId="0" xfId="6"/>
    <xf numFmtId="0" fontId="12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3" fillId="2" borderId="0" xfId="4" applyNumberFormat="1" applyFont="1" applyFill="1" applyAlignment="1"/>
    <xf numFmtId="0" fontId="8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1" fontId="0" fillId="0" borderId="0" xfId="0" applyNumberFormat="1"/>
    <xf numFmtId="171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7" fillId="0" borderId="0" xfId="3" applyNumberFormat="1" applyFont="1" applyAlignment="1">
      <alignment horizontal="left"/>
    </xf>
    <xf numFmtId="41" fontId="7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68" fontId="0" fillId="0" borderId="0" xfId="0" applyNumberFormat="1" applyFill="1"/>
    <xf numFmtId="3" fontId="1" fillId="0" borderId="0" xfId="0" applyNumberFormat="1" applyFont="1"/>
    <xf numFmtId="2" fontId="0" fillId="0" borderId="0" xfId="0" applyNumberFormat="1"/>
    <xf numFmtId="0" fontId="1" fillId="0" borderId="0" xfId="3" applyNumberFormat="1" applyFont="1" applyFill="1" applyAlignment="1">
      <alignment horizontal="center"/>
    </xf>
    <xf numFmtId="168" fontId="1" fillId="0" borderId="0" xfId="0" applyNumberFormat="1" applyFont="1" applyFill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8.xml"/><Relationship Id="rId26" Type="http://schemas.openxmlformats.org/officeDocument/2006/relationships/calcChain" Target="calcChain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0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styles" Target="styles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worksheet" Target="worksheets/sheet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Table'!$A$5:$A$42</c:f>
              <c:strCache>
                <c:ptCount val="38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 projected</c:v>
                </c:pt>
              </c:strCache>
            </c:strRef>
          </c:cat>
          <c:val>
            <c:numRef>
              <c:f>'Historical Cash Receipts Table'!$C$5:$C$42</c:f>
              <c:numCache>
                <c:formatCode>"$"#,##0</c:formatCode>
                <c:ptCount val="38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560690609.86000001</c:v>
                </c:pt>
                <c:pt idx="34">
                  <c:v>432915448.62</c:v>
                </c:pt>
                <c:pt idx="35">
                  <c:v>210979424.09000003</c:v>
                </c:pt>
                <c:pt idx="36">
                  <c:v>205204152.16999999</c:v>
                </c:pt>
                <c:pt idx="37">
                  <c:v>184658953.215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86B-AC16-80D6BAAD9DF3}"/>
            </c:ext>
          </c:extLst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Table'!$A$5:$A$42</c:f>
              <c:strCache>
                <c:ptCount val="38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 projected</c:v>
                </c:pt>
              </c:strCache>
            </c:strRef>
          </c:cat>
          <c:val>
            <c:numRef>
              <c:f>'Historical Cash Receipts Table'!$D$5:$D$42</c:f>
              <c:numCache>
                <c:formatCode>"$"#,##0</c:formatCode>
                <c:ptCount val="38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14367830.33</c:v>
                </c:pt>
                <c:pt idx="34">
                  <c:v>14535051.689999999</c:v>
                </c:pt>
                <c:pt idx="35">
                  <c:v>4105912.15</c:v>
                </c:pt>
                <c:pt idx="36">
                  <c:v>2664306.15</c:v>
                </c:pt>
                <c:pt idx="37">
                  <c:v>1832499.4950000001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FD-486B-AC16-80D6BAAD9DF3}"/>
            </c:ext>
          </c:extLst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Table'!$A$5:$A$42</c:f>
              <c:strCache>
                <c:ptCount val="38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</c:v>
                </c:pt>
                <c:pt idx="35">
                  <c:v>FY 15-16</c:v>
                </c:pt>
                <c:pt idx="36">
                  <c:v>FY 16-17</c:v>
                </c:pt>
                <c:pt idx="37">
                  <c:v>FY 17-18 projected</c:v>
                </c:pt>
              </c:strCache>
            </c:strRef>
          </c:cat>
          <c:val>
            <c:numRef>
              <c:f>'Historical Cash Receipts Table'!$E$5:$E$42</c:f>
              <c:numCache>
                <c:formatCode>"$"#,##0</c:formatCode>
                <c:ptCount val="38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2272946</c:v>
                </c:pt>
                <c:pt idx="34">
                  <c:v>575241</c:v>
                </c:pt>
                <c:pt idx="35">
                  <c:v>982259</c:v>
                </c:pt>
                <c:pt idx="36">
                  <c:v>1407837</c:v>
                </c:pt>
                <c:pt idx="37">
                  <c:v>1155396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FD-486B-AC16-80D6BAAD9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055872"/>
        <c:axId val="121065856"/>
      </c:barChart>
      <c:catAx>
        <c:axId val="121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6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6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5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80942828485456364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Table'!$K$31:$V$31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4-490B-B256-88453869AB3C}"/>
            </c:ext>
          </c:extLst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Table'!$K$32:$V$32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4-490B-B256-88453869AB3C}"/>
            </c:ext>
          </c:extLst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Table'!$K$33:$V$33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74-490B-B256-88453869AB3C}"/>
            </c:ext>
          </c:extLst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Table'!$K$34:$V$34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74-490B-B256-88453869AB3C}"/>
            </c:ext>
          </c:extLst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Table'!$K$35:$V$35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74-490B-B256-88453869AB3C}"/>
            </c:ext>
          </c:extLst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Table'!$K$36:$V$36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74-490B-B256-88453869AB3C}"/>
            </c:ext>
          </c:extLst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Table'!$K$37:$V$37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74-490B-B256-88453869AB3C}"/>
            </c:ext>
          </c:extLst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Table'!$K$38:$V$38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74-490B-B256-88453869AB3C}"/>
            </c:ext>
          </c:extLst>
        </c:ser>
        <c:ser>
          <c:idx val="8"/>
          <c:order val="8"/>
          <c:tx>
            <c:strRef>
              <c:f>'Leased Acres Table'!$J$39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Table'!$K$39:$V$39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74-490B-B256-88453869AB3C}"/>
            </c:ext>
          </c:extLst>
        </c:ser>
        <c:ser>
          <c:idx val="9"/>
          <c:order val="9"/>
          <c:tx>
            <c:strRef>
              <c:f>'Leased Acres Table'!$J$40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Table'!$K$40:$V$40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B74-490B-B256-88453869AB3C}"/>
            </c:ext>
          </c:extLst>
        </c:ser>
        <c:ser>
          <c:idx val="10"/>
          <c:order val="10"/>
          <c:tx>
            <c:strRef>
              <c:f>'Leased Acres Table'!$J$41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Table'!$K$41:$V$41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  <c:pt idx="11">
                  <c:v>727950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B74-490B-B256-88453869AB3C}"/>
            </c:ext>
          </c:extLst>
        </c:ser>
        <c:ser>
          <c:idx val="11"/>
          <c:order val="11"/>
          <c:tx>
            <c:strRef>
              <c:f>'Leased Acres Table'!$J$42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Table'!$K$42:$V$42</c:f>
              <c:numCache>
                <c:formatCode>_(* #,##0_);_(* \(#,##0\);_(* "-"??_);_(@_)</c:formatCode>
                <c:ptCount val="12"/>
                <c:pt idx="0">
                  <c:v>732483</c:v>
                </c:pt>
                <c:pt idx="1">
                  <c:v>729609</c:v>
                </c:pt>
                <c:pt idx="2">
                  <c:v>720434</c:v>
                </c:pt>
                <c:pt idx="3" formatCode="_(* #,##0_);_(* \(#,##0\);_(* &quot;-&quot;_);_(@_)">
                  <c:v>714920</c:v>
                </c:pt>
                <c:pt idx="4" formatCode="_(* #,##0_);_(* \(#,##0\);_(* &quot;-&quot;_);_(@_)">
                  <c:v>707270</c:v>
                </c:pt>
                <c:pt idx="5" formatCode="_(* #,##0_);_(* \(#,##0\);_(* &quot;-&quot;_);_(@_)">
                  <c:v>704471</c:v>
                </c:pt>
                <c:pt idx="6" formatCode="_(* #,##0_);_(* \(#,##0\);_(* &quot;-&quot;_);_(@_)">
                  <c:v>694035</c:v>
                </c:pt>
                <c:pt idx="7" formatCode="_(* #,##0_);_(* \(#,##0\);_(* &quot;-&quot;_);_(@_)">
                  <c:v>692190</c:v>
                </c:pt>
                <c:pt idx="8" formatCode="_(* #,##0_);_(* \(#,##0\);_(* &quot;-&quot;_);_(@_)">
                  <c:v>690971</c:v>
                </c:pt>
                <c:pt idx="9" formatCode="_(* #,##0_);_(* \(#,##0\);_(* &quot;-&quot;_);_(@_)">
                  <c:v>675326</c:v>
                </c:pt>
                <c:pt idx="10" formatCode="_(* #,##0_);_(* \(#,##0\);_(* &quot;-&quot;_);_(@_)">
                  <c:v>774080</c:v>
                </c:pt>
                <c:pt idx="11" formatCode="_(* #,##0_);_(* \(#,##0\);_(* &quot;-&quot;_);_(@_)">
                  <c:v>639381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B74-490B-B256-88453869AB3C}"/>
            </c:ext>
          </c:extLst>
        </c:ser>
        <c:ser>
          <c:idx val="12"/>
          <c:order val="12"/>
          <c:tx>
            <c:strRef>
              <c:f>'Leased Acres Table'!$J$43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Table'!$K$43:$V$43</c:f>
              <c:numCache>
                <c:formatCode>_(* #,##0_);_(* \(#,##0\);_(* "-"_);_(@_)</c:formatCode>
                <c:ptCount val="12"/>
                <c:pt idx="0">
                  <c:v>637431</c:v>
                </c:pt>
                <c:pt idx="1">
                  <c:v>627804</c:v>
                </c:pt>
                <c:pt idx="2">
                  <c:v>614651</c:v>
                </c:pt>
                <c:pt idx="3">
                  <c:v>609165</c:v>
                </c:pt>
                <c:pt idx="4">
                  <c:v>607992</c:v>
                </c:pt>
                <c:pt idx="5">
                  <c:v>599378</c:v>
                </c:pt>
                <c:pt idx="6">
                  <c:v>592807</c:v>
                </c:pt>
                <c:pt idx="7">
                  <c:v>589938</c:v>
                </c:pt>
                <c:pt idx="8">
                  <c:v>582636</c:v>
                </c:pt>
                <c:pt idx="9">
                  <c:v>581021</c:v>
                </c:pt>
                <c:pt idx="10">
                  <c:v>547919</c:v>
                </c:pt>
                <c:pt idx="11">
                  <c:v>575091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B74-490B-B256-88453869AB3C}"/>
            </c:ext>
          </c:extLst>
        </c:ser>
        <c:ser>
          <c:idx val="13"/>
          <c:order val="13"/>
          <c:tx>
            <c:strRef>
              <c:f>'Leased Acres Table'!$J$44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Table'!$K$44:$V$44</c:f>
              <c:numCache>
                <c:formatCode>_(* #,##0_);_(* \(#,##0\);_(* "-"_);_(@_)</c:formatCode>
                <c:ptCount val="12"/>
                <c:pt idx="0">
                  <c:v>568530</c:v>
                </c:pt>
                <c:pt idx="1">
                  <c:v>564256</c:v>
                </c:pt>
                <c:pt idx="2">
                  <c:v>563863</c:v>
                </c:pt>
                <c:pt idx="3">
                  <c:v>559560</c:v>
                </c:pt>
                <c:pt idx="4">
                  <c:v>558265</c:v>
                </c:pt>
                <c:pt idx="5">
                  <c:v>553790</c:v>
                </c:pt>
                <c:pt idx="6">
                  <c:v>556989</c:v>
                </c:pt>
                <c:pt idx="7">
                  <c:v>543991</c:v>
                </c:pt>
                <c:pt idx="8">
                  <c:v>543457</c:v>
                </c:pt>
                <c:pt idx="9">
                  <c:v>540585</c:v>
                </c:pt>
                <c:pt idx="10">
                  <c:v>539517</c:v>
                </c:pt>
                <c:pt idx="11">
                  <c:v>535487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B74-490B-B256-88453869AB3C}"/>
            </c:ext>
          </c:extLst>
        </c:ser>
        <c:ser>
          <c:idx val="14"/>
          <c:order val="14"/>
          <c:tx>
            <c:strRef>
              <c:f>'Leased Acres Table'!$J$45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chemeClr val="accent5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50000"/>
                </a:schemeClr>
              </a:solidFill>
              <a:ln w="12700">
                <a:solidFill>
                  <a:schemeClr val="accent5">
                    <a:lumMod val="50000"/>
                  </a:schemeClr>
                </a:solidFill>
              </a:ln>
            </c:spPr>
          </c:marker>
          <c:cat>
            <c:strRef>
              <c:f>'Leased Acres Table'!$K$30:$V$30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Table'!$K$45:$V$45</c:f>
              <c:numCache>
                <c:formatCode>_(* #,##0_);_(* \(#,##0\);_(* "-"??_);_(@_)</c:formatCode>
                <c:ptCount val="12"/>
                <c:pt idx="0">
                  <c:v>534124</c:v>
                </c:pt>
                <c:pt idx="1">
                  <c:v>533258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B74-490B-B256-88453869A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61088"/>
        <c:axId val="37563008"/>
      </c:lineChart>
      <c:catAx>
        <c:axId val="3756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6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56108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9999973674303748E-2"/>
          <c:y val="0.93275708436049209"/>
          <c:w val="0.89999994734860755"/>
          <c:h val="2.8493466057825999E-2"/>
        </c:manualLayout>
      </c:layout>
      <c:overlay val="1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42767</c:v>
                </c:pt>
                <c:pt idx="1">
                  <c:v>42795</c:v>
                </c:pt>
                <c:pt idx="2">
                  <c:v>42826</c:v>
                </c:pt>
                <c:pt idx="3">
                  <c:v>42856</c:v>
                </c:pt>
                <c:pt idx="4">
                  <c:v>42887</c:v>
                </c:pt>
                <c:pt idx="5">
                  <c:v>42917</c:v>
                </c:pt>
                <c:pt idx="6">
                  <c:v>42948</c:v>
                </c:pt>
                <c:pt idx="7">
                  <c:v>42979</c:v>
                </c:pt>
                <c:pt idx="8">
                  <c:v>43009</c:v>
                </c:pt>
                <c:pt idx="9">
                  <c:v>43040</c:v>
                </c:pt>
                <c:pt idx="10">
                  <c:v>43070</c:v>
                </c:pt>
                <c:pt idx="11">
                  <c:v>43101</c:v>
                </c:pt>
                <c:pt idx="12">
                  <c:v>43132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303216</c:v>
                </c:pt>
                <c:pt idx="1">
                  <c:v>301953</c:v>
                </c:pt>
                <c:pt idx="2">
                  <c:v>301308</c:v>
                </c:pt>
                <c:pt idx="3">
                  <c:v>298734</c:v>
                </c:pt>
                <c:pt idx="4">
                  <c:v>297610</c:v>
                </c:pt>
                <c:pt idx="5">
                  <c:v>294086</c:v>
                </c:pt>
                <c:pt idx="6">
                  <c:v>287915</c:v>
                </c:pt>
                <c:pt idx="7">
                  <c:v>287100</c:v>
                </c:pt>
                <c:pt idx="8">
                  <c:v>287086</c:v>
                </c:pt>
                <c:pt idx="9">
                  <c:v>285583</c:v>
                </c:pt>
                <c:pt idx="10">
                  <c:v>282834</c:v>
                </c:pt>
                <c:pt idx="11">
                  <c:v>282442</c:v>
                </c:pt>
                <c:pt idx="12">
                  <c:v>287969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2-487C-9388-F68D2F0A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12256"/>
        <c:axId val="37714176"/>
      </c:lineChart>
      <c:dateAx>
        <c:axId val="377122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417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3771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7122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Production'!$A$5:$A$40</c:f>
              <c:strCache>
                <c:ptCount val="36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</c:v>
                </c:pt>
                <c:pt idx="31">
                  <c:v>FY 13-14</c:v>
                </c:pt>
                <c:pt idx="32">
                  <c:v>FY 14-15</c:v>
                </c:pt>
                <c:pt idx="33">
                  <c:v>FY 15-16</c:v>
                </c:pt>
                <c:pt idx="34">
                  <c:v>FY 16-17 </c:v>
                </c:pt>
                <c:pt idx="35">
                  <c:v>FY 17-18 Projected</c:v>
                </c:pt>
              </c:strCache>
            </c:strRef>
          </c:cat>
          <c:val>
            <c:numRef>
              <c:f>'Historical Oil Production'!$B$5:$B$40</c:f>
              <c:numCache>
                <c:formatCode>#,##0</c:formatCode>
                <c:ptCount val="36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3948092.360134196</c:v>
                </c:pt>
                <c:pt idx="27">
                  <c:v>3997797.6228501797</c:v>
                </c:pt>
                <c:pt idx="28">
                  <c:v>3909954.2236160384</c:v>
                </c:pt>
                <c:pt idx="29">
                  <c:v>3971829.0966104185</c:v>
                </c:pt>
                <c:pt idx="30">
                  <c:v>3936345.796850516</c:v>
                </c:pt>
                <c:pt idx="31">
                  <c:v>3901946.9768204517</c:v>
                </c:pt>
                <c:pt idx="32">
                  <c:v>3682147.8431865256</c:v>
                </c:pt>
                <c:pt idx="33">
                  <c:v>3213948.7336809919</c:v>
                </c:pt>
                <c:pt idx="34">
                  <c:v>2698347.2517666267</c:v>
                </c:pt>
                <c:pt idx="35">
                  <c:v>2439642.9831245565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CC-40B3-A50B-C8EAB4ED9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751040"/>
        <c:axId val="121752576"/>
      </c:barChart>
      <c:catAx>
        <c:axId val="1217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1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Production'!$A$5:$A$40</c:f>
              <c:strCache>
                <c:ptCount val="36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</c:v>
                </c:pt>
                <c:pt idx="32">
                  <c:v>FY 14-15</c:v>
                </c:pt>
                <c:pt idx="33">
                  <c:v>FY 15-16 </c:v>
                </c:pt>
                <c:pt idx="34">
                  <c:v>FY 16-17</c:v>
                </c:pt>
                <c:pt idx="35">
                  <c:v>FY 17-18 Projected</c:v>
                </c:pt>
              </c:strCache>
            </c:strRef>
          </c:cat>
          <c:val>
            <c:numRef>
              <c:f>'Historical Gas Production'!$B$5:$B$40</c:f>
              <c:numCache>
                <c:formatCode>#,##0</c:formatCode>
                <c:ptCount val="36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38444906.867455468</c:v>
                </c:pt>
                <c:pt idx="28">
                  <c:v>40420636.856565244</c:v>
                </c:pt>
                <c:pt idx="29">
                  <c:v>42700740.711666331</c:v>
                </c:pt>
                <c:pt idx="30">
                  <c:v>45282939.706044875</c:v>
                </c:pt>
                <c:pt idx="31">
                  <c:v>41097430.265709013</c:v>
                </c:pt>
                <c:pt idx="32">
                  <c:v>38314504.155843139</c:v>
                </c:pt>
                <c:pt idx="33">
                  <c:v>31528004.901838183</c:v>
                </c:pt>
                <c:pt idx="34">
                  <c:v>24643569.686576307</c:v>
                </c:pt>
                <c:pt idx="35">
                  <c:v>19685378.033118866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3-4A20-A5E7-D626DB64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901824"/>
        <c:axId val="121903360"/>
      </c:barChart>
      <c:catAx>
        <c:axId val="1219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0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901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42675</c:v>
                </c:pt>
                <c:pt idx="1">
                  <c:v>42705</c:v>
                </c:pt>
                <c:pt idx="2">
                  <c:v>42736</c:v>
                </c:pt>
                <c:pt idx="3">
                  <c:v>42767</c:v>
                </c:pt>
                <c:pt idx="4">
                  <c:v>42795</c:v>
                </c:pt>
                <c:pt idx="5">
                  <c:v>42826</c:v>
                </c:pt>
                <c:pt idx="6">
                  <c:v>42856</c:v>
                </c:pt>
                <c:pt idx="7">
                  <c:v>42887</c:v>
                </c:pt>
                <c:pt idx="8">
                  <c:v>42917</c:v>
                </c:pt>
                <c:pt idx="9">
                  <c:v>42948</c:v>
                </c:pt>
                <c:pt idx="10">
                  <c:v>42979</c:v>
                </c:pt>
                <c:pt idx="11">
                  <c:v>43009</c:v>
                </c:pt>
                <c:pt idx="12">
                  <c:v>43040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7962941.9199999999</c:v>
                </c:pt>
                <c:pt idx="1">
                  <c:v>8611208.8800000008</c:v>
                </c:pt>
                <c:pt idx="2">
                  <c:v>10074683.710000001</c:v>
                </c:pt>
                <c:pt idx="3">
                  <c:v>9140030.1199999992</c:v>
                </c:pt>
                <c:pt idx="4">
                  <c:v>8985842.0899999999</c:v>
                </c:pt>
                <c:pt idx="5">
                  <c:v>9456967.6500000004</c:v>
                </c:pt>
                <c:pt idx="6">
                  <c:v>9562681.6199999992</c:v>
                </c:pt>
                <c:pt idx="7">
                  <c:v>7895023.5599999996</c:v>
                </c:pt>
                <c:pt idx="8">
                  <c:v>8755204.3200000003</c:v>
                </c:pt>
                <c:pt idx="9">
                  <c:v>8687033.9499999993</c:v>
                </c:pt>
                <c:pt idx="10">
                  <c:v>8744382.2899999991</c:v>
                </c:pt>
                <c:pt idx="11">
                  <c:v>8637407.5299999993</c:v>
                </c:pt>
                <c:pt idx="12">
                  <c:v>10171095.35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45-4DBE-B579-CAE17F79D3AB}"/>
            </c:ext>
          </c:extLst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42675</c:v>
                </c:pt>
                <c:pt idx="1">
                  <c:v>42705</c:v>
                </c:pt>
                <c:pt idx="2">
                  <c:v>42736</c:v>
                </c:pt>
                <c:pt idx="3">
                  <c:v>42767</c:v>
                </c:pt>
                <c:pt idx="4">
                  <c:v>42795</c:v>
                </c:pt>
                <c:pt idx="5">
                  <c:v>42826</c:v>
                </c:pt>
                <c:pt idx="6">
                  <c:v>42856</c:v>
                </c:pt>
                <c:pt idx="7">
                  <c:v>42887</c:v>
                </c:pt>
                <c:pt idx="8">
                  <c:v>42917</c:v>
                </c:pt>
                <c:pt idx="9">
                  <c:v>42948</c:v>
                </c:pt>
                <c:pt idx="10">
                  <c:v>42979</c:v>
                </c:pt>
                <c:pt idx="11">
                  <c:v>43009</c:v>
                </c:pt>
                <c:pt idx="12">
                  <c:v>43040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4963593.83</c:v>
                </c:pt>
                <c:pt idx="1">
                  <c:v>6941237.7599999998</c:v>
                </c:pt>
                <c:pt idx="2">
                  <c:v>7090022.5800000001</c:v>
                </c:pt>
                <c:pt idx="3">
                  <c:v>5308550.38</c:v>
                </c:pt>
                <c:pt idx="4">
                  <c:v>5331251.84</c:v>
                </c:pt>
                <c:pt idx="5">
                  <c:v>5092673.34</c:v>
                </c:pt>
                <c:pt idx="6">
                  <c:v>5818267.5599999996</c:v>
                </c:pt>
                <c:pt idx="7">
                  <c:v>5305987.18</c:v>
                </c:pt>
                <c:pt idx="8">
                  <c:v>5160096.17</c:v>
                </c:pt>
                <c:pt idx="9">
                  <c:v>4780120.5599999996</c:v>
                </c:pt>
                <c:pt idx="10">
                  <c:v>4512451.53</c:v>
                </c:pt>
                <c:pt idx="11">
                  <c:v>4587010.09</c:v>
                </c:pt>
                <c:pt idx="12">
                  <c:v>3861663.14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45-4DBE-B579-CAE17F79D3AB}"/>
            </c:ext>
          </c:extLst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42675</c:v>
                </c:pt>
                <c:pt idx="1">
                  <c:v>42705</c:v>
                </c:pt>
                <c:pt idx="2">
                  <c:v>42736</c:v>
                </c:pt>
                <c:pt idx="3">
                  <c:v>42767</c:v>
                </c:pt>
                <c:pt idx="4">
                  <c:v>42795</c:v>
                </c:pt>
                <c:pt idx="5">
                  <c:v>42826</c:v>
                </c:pt>
                <c:pt idx="6">
                  <c:v>42856</c:v>
                </c:pt>
                <c:pt idx="7">
                  <c:v>42887</c:v>
                </c:pt>
                <c:pt idx="8">
                  <c:v>42917</c:v>
                </c:pt>
                <c:pt idx="9">
                  <c:v>42948</c:v>
                </c:pt>
                <c:pt idx="10">
                  <c:v>42979</c:v>
                </c:pt>
                <c:pt idx="11">
                  <c:v>43009</c:v>
                </c:pt>
                <c:pt idx="12">
                  <c:v>43040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576795.97</c:v>
                </c:pt>
                <c:pt idx="1">
                  <c:v>728334.7</c:v>
                </c:pt>
                <c:pt idx="2">
                  <c:v>625386.80000000005</c:v>
                </c:pt>
                <c:pt idx="3">
                  <c:v>642143.75</c:v>
                </c:pt>
                <c:pt idx="4">
                  <c:v>580496.03</c:v>
                </c:pt>
                <c:pt idx="5">
                  <c:v>510088.89</c:v>
                </c:pt>
                <c:pt idx="6">
                  <c:v>577125.53</c:v>
                </c:pt>
                <c:pt idx="7">
                  <c:v>515281.16</c:v>
                </c:pt>
                <c:pt idx="8">
                  <c:v>635920.65</c:v>
                </c:pt>
                <c:pt idx="9">
                  <c:v>726667.97</c:v>
                </c:pt>
                <c:pt idx="10">
                  <c:v>766158.7</c:v>
                </c:pt>
                <c:pt idx="11">
                  <c:v>675940.11</c:v>
                </c:pt>
                <c:pt idx="12">
                  <c:v>500095.81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45-4DBE-B579-CAE17F79D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483072"/>
        <c:axId val="124484608"/>
      </c:barChart>
      <c:dateAx>
        <c:axId val="12448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448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8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A-4ABC-A134-EC74941632A6}"/>
            </c:ext>
          </c:extLst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A-4ABC-A134-EC74941632A6}"/>
            </c:ext>
          </c:extLst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AA-4ABC-A134-EC74941632A6}"/>
            </c:ext>
          </c:extLst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AA-4ABC-A134-EC74941632A6}"/>
            </c:ext>
          </c:extLst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AA-4ABC-A134-EC74941632A6}"/>
            </c:ext>
          </c:extLst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AA-4ABC-A134-EC74941632A6}"/>
            </c:ext>
          </c:extLst>
        </c:ser>
        <c:ser>
          <c:idx val="6"/>
          <c:order val="6"/>
          <c:tx>
            <c:strRef>
              <c:f>'Disposition Month'!$M$54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AA-4ABC-A134-EC74941632A6}"/>
            </c:ext>
          </c:extLst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BAA-4ABC-A134-EC74941632A6}"/>
            </c:ext>
          </c:extLst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34063382.18</c:v>
                </c:pt>
                <c:pt idx="1">
                  <c:v>30100851.960000001</c:v>
                </c:pt>
                <c:pt idx="2">
                  <c:v>36263825.439999998</c:v>
                </c:pt>
                <c:pt idx="3">
                  <c:v>35920633.380000003</c:v>
                </c:pt>
                <c:pt idx="4">
                  <c:v>34164723.149999999</c:v>
                </c:pt>
                <c:pt idx="5">
                  <c:v>27470921.16</c:v>
                </c:pt>
                <c:pt idx="6">
                  <c:v>30686492.550000001</c:v>
                </c:pt>
                <c:pt idx="7">
                  <c:v>27525786.760000002</c:v>
                </c:pt>
                <c:pt idx="8">
                  <c:v>24636807.690000001</c:v>
                </c:pt>
                <c:pt idx="9">
                  <c:v>32097116.399999999</c:v>
                </c:pt>
                <c:pt idx="10">
                  <c:v>31288007.170000002</c:v>
                </c:pt>
                <c:pt idx="11">
                  <c:v>33595183.899999999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BAA-4ABC-A134-EC74941632A6}"/>
            </c:ext>
          </c:extLst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34563914.869999997</c:v>
                </c:pt>
                <c:pt idx="1">
                  <c:v>30747752.140000001</c:v>
                </c:pt>
                <c:pt idx="2">
                  <c:v>33960901.93</c:v>
                </c:pt>
                <c:pt idx="3">
                  <c:v>32330706.640000001</c:v>
                </c:pt>
                <c:pt idx="4">
                  <c:v>32810832.629999999</c:v>
                </c:pt>
                <c:pt idx="5">
                  <c:v>31029316.850000001</c:v>
                </c:pt>
                <c:pt idx="6">
                  <c:v>34233087.259999998</c:v>
                </c:pt>
                <c:pt idx="7">
                  <c:v>35065467.5</c:v>
                </c:pt>
                <c:pt idx="8">
                  <c:v>33322773.25</c:v>
                </c:pt>
                <c:pt idx="9">
                  <c:v>29311046.989999998</c:v>
                </c:pt>
                <c:pt idx="10">
                  <c:v>26832941.850000001</c:v>
                </c:pt>
                <c:pt idx="11">
                  <c:v>29477180.960000001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BAA-4ABC-A134-EC74941632A6}"/>
            </c:ext>
          </c:extLst>
        </c:ser>
        <c:ser>
          <c:idx val="10"/>
          <c:order val="10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26784807.079999998</c:v>
                </c:pt>
                <c:pt idx="1">
                  <c:v>26021205.899999999</c:v>
                </c:pt>
                <c:pt idx="2">
                  <c:v>31008115.510000002</c:v>
                </c:pt>
                <c:pt idx="3">
                  <c:v>28415344.27</c:v>
                </c:pt>
                <c:pt idx="4">
                  <c:v>30484326.289999999</c:v>
                </c:pt>
                <c:pt idx="5">
                  <c:v>30753649.829999998</c:v>
                </c:pt>
                <c:pt idx="6">
                  <c:v>29960524.039999999</c:v>
                </c:pt>
                <c:pt idx="7">
                  <c:v>28387618.16</c:v>
                </c:pt>
                <c:pt idx="8">
                  <c:v>26946660.530000001</c:v>
                </c:pt>
                <c:pt idx="9">
                  <c:v>24402972.109999999</c:v>
                </c:pt>
                <c:pt idx="10">
                  <c:v>20879045.390000001</c:v>
                </c:pt>
                <c:pt idx="11">
                  <c:v>17268976.379999999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BAA-4ABC-A134-EC74941632A6}"/>
            </c:ext>
          </c:extLst>
        </c:ser>
        <c:ser>
          <c:idx val="11"/>
          <c:order val="11"/>
          <c:tx>
            <c:strRef>
              <c:f>'Disposition Month'!$M$41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Month'!$N$41:$Y$41</c:f>
              <c:numCache>
                <c:formatCode>General</c:formatCode>
                <c:ptCount val="12"/>
                <c:pt idx="0">
                  <c:v>12973427.4</c:v>
                </c:pt>
                <c:pt idx="1">
                  <c:v>12139576.529999999</c:v>
                </c:pt>
                <c:pt idx="2">
                  <c:v>12801036.369999999</c:v>
                </c:pt>
                <c:pt idx="3">
                  <c:v>14426797.789999999</c:v>
                </c:pt>
                <c:pt idx="4">
                  <c:v>15835119.16</c:v>
                </c:pt>
                <c:pt idx="5">
                  <c:v>15566929.73</c:v>
                </c:pt>
                <c:pt idx="6">
                  <c:v>13218357.300000001</c:v>
                </c:pt>
                <c:pt idx="7">
                  <c:v>11119109.029999999</c:v>
                </c:pt>
                <c:pt idx="8">
                  <c:v>10758208.939999999</c:v>
                </c:pt>
                <c:pt idx="9">
                  <c:v>11020856.74</c:v>
                </c:pt>
                <c:pt idx="10">
                  <c:v>9312112.75</c:v>
                </c:pt>
                <c:pt idx="11">
                  <c:v>8116783.6200000001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AA-4ABC-A134-EC74941632A6}"/>
            </c:ext>
          </c:extLst>
        </c:ser>
        <c:ser>
          <c:idx val="12"/>
          <c:order val="12"/>
          <c:tx>
            <c:strRef>
              <c:f>'Disposition Month'!$M$42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6155603.5199999996</c:v>
                </c:pt>
                <c:pt idx="1">
                  <c:v>6123680.21</c:v>
                </c:pt>
                <c:pt idx="2">
                  <c:v>7954608.2199999997</c:v>
                </c:pt>
                <c:pt idx="3">
                  <c:v>8894689.8699999992</c:v>
                </c:pt>
                <c:pt idx="4">
                  <c:v>10221799.33</c:v>
                </c:pt>
                <c:pt idx="5">
                  <c:v>10643540.6</c:v>
                </c:pt>
                <c:pt idx="6">
                  <c:v>9658850.1199999992</c:v>
                </c:pt>
                <c:pt idx="7">
                  <c:v>9451446.8800000008</c:v>
                </c:pt>
                <c:pt idx="8">
                  <c:v>8942866.8599999994</c:v>
                </c:pt>
                <c:pt idx="9">
                  <c:v>10265321.300000001</c:v>
                </c:pt>
                <c:pt idx="10">
                  <c:v>7962941.9199999999</c:v>
                </c:pt>
                <c:pt idx="11">
                  <c:v>8611208.8800000008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BAA-4ABC-A134-EC74941632A6}"/>
            </c:ext>
          </c:extLst>
        </c:ser>
        <c:ser>
          <c:idx val="13"/>
          <c:order val="13"/>
          <c:tx>
            <c:strRef>
              <c:f>'Disposition Month'!$M$43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10074683.710000001</c:v>
                </c:pt>
                <c:pt idx="1">
                  <c:v>9140030.1199999992</c:v>
                </c:pt>
                <c:pt idx="2">
                  <c:v>8985842.0899999999</c:v>
                </c:pt>
                <c:pt idx="3">
                  <c:v>9456967.6500000004</c:v>
                </c:pt>
                <c:pt idx="4">
                  <c:v>9562681.6199999992</c:v>
                </c:pt>
                <c:pt idx="5">
                  <c:v>7895023.5599999996</c:v>
                </c:pt>
                <c:pt idx="6">
                  <c:v>8755204.3200000003</c:v>
                </c:pt>
                <c:pt idx="7">
                  <c:v>8687033.9499999993</c:v>
                </c:pt>
                <c:pt idx="8">
                  <c:v>8744382.2899999991</c:v>
                </c:pt>
                <c:pt idx="9">
                  <c:v>8637407.5299999993</c:v>
                </c:pt>
                <c:pt idx="10">
                  <c:v>10171095.35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BAA-4ABC-A134-EC7494163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11808"/>
        <c:axId val="124326272"/>
      </c:lineChart>
      <c:catAx>
        <c:axId val="12431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2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32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3118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Month'!$M$48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3-47D5-AEE9-89B5E3C6F367}"/>
            </c:ext>
          </c:extLst>
        </c:ser>
        <c:ser>
          <c:idx val="1"/>
          <c:order val="1"/>
          <c:tx>
            <c:strRef>
              <c:f>'Disposition Month'!$M$49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3-47D5-AEE9-89B5E3C6F367}"/>
            </c:ext>
          </c:extLst>
        </c:ser>
        <c:ser>
          <c:idx val="2"/>
          <c:order val="2"/>
          <c:tx>
            <c:strRef>
              <c:f>'Disposition Month'!$M$50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Month'!$N$50:$Y$50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B3-47D5-AEE9-89B5E3C6F367}"/>
            </c:ext>
          </c:extLst>
        </c:ser>
        <c:ser>
          <c:idx val="3"/>
          <c:order val="3"/>
          <c:tx>
            <c:strRef>
              <c:f>'Disposition Month'!$M$51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Month'!$N$51:$Y$51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B3-47D5-AEE9-89B5E3C6F367}"/>
            </c:ext>
          </c:extLst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Month'!$N$52:$Y$52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B3-47D5-AEE9-89B5E3C6F367}"/>
            </c:ext>
          </c:extLst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Month'!$N$53:$Y$53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B3-47D5-AEE9-89B5E3C6F367}"/>
            </c:ext>
          </c:extLst>
        </c:ser>
        <c:ser>
          <c:idx val="6"/>
          <c:order val="6"/>
          <c:tx>
            <c:strRef>
              <c:f>'Disposition Month'!$M$54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Month'!$N$54:$Y$54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B3-47D5-AEE9-89B5E3C6F367}"/>
            </c:ext>
          </c:extLst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AB3-47D5-AEE9-89B5E3C6F367}"/>
            </c:ext>
          </c:extLst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Month'!$N$56:$Y$56</c:f>
              <c:numCache>
                <c:formatCode>General</c:formatCode>
                <c:ptCount val="12"/>
                <c:pt idx="0">
                  <c:v>350153.20710683399</c:v>
                </c:pt>
                <c:pt idx="1">
                  <c:v>303701.98057338299</c:v>
                </c:pt>
                <c:pt idx="2">
                  <c:v>331411.33775149297</c:v>
                </c:pt>
                <c:pt idx="3">
                  <c:v>328742.294713918</c:v>
                </c:pt>
                <c:pt idx="4">
                  <c:v>338444.932251397</c:v>
                </c:pt>
                <c:pt idx="5">
                  <c:v>322440.18200785102</c:v>
                </c:pt>
                <c:pt idx="6">
                  <c:v>349392.99104951799</c:v>
                </c:pt>
                <c:pt idx="7">
                  <c:v>291191.010585115</c:v>
                </c:pt>
                <c:pt idx="8">
                  <c:v>251369.62620641899</c:v>
                </c:pt>
                <c:pt idx="9">
                  <c:v>344344.08230810001</c:v>
                </c:pt>
                <c:pt idx="10">
                  <c:v>335227.400356183</c:v>
                </c:pt>
                <c:pt idx="11">
                  <c:v>352771.29816596402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AB3-47D5-AEE9-89B5E3C6F367}"/>
            </c:ext>
          </c:extLst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Month'!$N$57:$Y$57</c:f>
              <c:numCache>
                <c:formatCode>General</c:formatCode>
                <c:ptCount val="12"/>
                <c:pt idx="0">
                  <c:v>345022.84454960702</c:v>
                </c:pt>
                <c:pt idx="1">
                  <c:v>311610.63215863</c:v>
                </c:pt>
                <c:pt idx="2">
                  <c:v>344201.78248945501</c:v>
                </c:pt>
                <c:pt idx="3">
                  <c:v>328382.32469114702</c:v>
                </c:pt>
                <c:pt idx="4">
                  <c:v>345619.07895514701</c:v>
                </c:pt>
                <c:pt idx="5">
                  <c:v>337212.72533523099</c:v>
                </c:pt>
                <c:pt idx="6">
                  <c:v>327400.14534300799</c:v>
                </c:pt>
                <c:pt idx="7">
                  <c:v>357765.66011842899</c:v>
                </c:pt>
                <c:pt idx="8">
                  <c:v>343390.46234113199</c:v>
                </c:pt>
                <c:pt idx="9">
                  <c:v>328246.63309647498</c:v>
                </c:pt>
                <c:pt idx="10">
                  <c:v>314843.47705087898</c:v>
                </c:pt>
                <c:pt idx="11">
                  <c:v>339859.108474156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AB3-47D5-AEE9-89B5E3C6F367}"/>
            </c:ext>
          </c:extLst>
        </c:ser>
        <c:ser>
          <c:idx val="10"/>
          <c:order val="10"/>
          <c:tx>
            <c:strRef>
              <c:f>'Disposition Month'!$M$58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Month'!$N$58:$Y$58</c:f>
              <c:numCache>
                <c:formatCode>General</c:formatCode>
                <c:ptCount val="12"/>
                <c:pt idx="0">
                  <c:v>310177.34694433201</c:v>
                </c:pt>
                <c:pt idx="1">
                  <c:v>274652.32555097103</c:v>
                </c:pt>
                <c:pt idx="2">
                  <c:v>335116.43486513599</c:v>
                </c:pt>
                <c:pt idx="3">
                  <c:v>307521.31801141001</c:v>
                </c:pt>
                <c:pt idx="4">
                  <c:v>334343.33869340498</c:v>
                </c:pt>
                <c:pt idx="5">
                  <c:v>328630.72633111803</c:v>
                </c:pt>
                <c:pt idx="6">
                  <c:v>323590.55556460202</c:v>
                </c:pt>
                <c:pt idx="7">
                  <c:v>324534.24643432198</c:v>
                </c:pt>
                <c:pt idx="8">
                  <c:v>318022.32938349998</c:v>
                </c:pt>
                <c:pt idx="9">
                  <c:v>321309.78893769899</c:v>
                </c:pt>
                <c:pt idx="10">
                  <c:v>305307.59645914601</c:v>
                </c:pt>
                <c:pt idx="11">
                  <c:v>319589.16817266197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AB3-47D5-AEE9-89B5E3C6F367}"/>
            </c:ext>
          </c:extLst>
        </c:ser>
        <c:ser>
          <c:idx val="11"/>
          <c:order val="11"/>
          <c:tx>
            <c:strRef>
              <c:f>'Disposition Month'!$M$59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Month'!$N$59:$Y$59</c:f>
              <c:numCache>
                <c:formatCode>General</c:formatCode>
                <c:ptCount val="12"/>
                <c:pt idx="0">
                  <c:v>312721.18909606698</c:v>
                </c:pt>
                <c:pt idx="1">
                  <c:v>283318.02950212301</c:v>
                </c:pt>
                <c:pt idx="2">
                  <c:v>300174.956686661</c:v>
                </c:pt>
                <c:pt idx="3">
                  <c:v>294574.89595812402</c:v>
                </c:pt>
                <c:pt idx="4">
                  <c:v>296110.45000086701</c:v>
                </c:pt>
                <c:pt idx="5">
                  <c:v>282894.63699075201</c:v>
                </c:pt>
                <c:pt idx="6">
                  <c:v>285936.42216873402</c:v>
                </c:pt>
                <c:pt idx="7">
                  <c:v>288132.02198287798</c:v>
                </c:pt>
                <c:pt idx="8">
                  <c:v>264517.06723031902</c:v>
                </c:pt>
                <c:pt idx="9">
                  <c:v>272870.85583515401</c:v>
                </c:pt>
                <c:pt idx="10">
                  <c:v>261122.05904472599</c:v>
                </c:pt>
                <c:pt idx="11">
                  <c:v>264426.45038398099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AB3-47D5-AEE9-89B5E3C6F367}"/>
            </c:ext>
          </c:extLst>
        </c:ser>
        <c:ser>
          <c:idx val="12"/>
          <c:order val="12"/>
          <c:tx>
            <c:strRef>
              <c:f>'Disposition Month'!$M$60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Month'!$N$60:$Y$60</c:f>
              <c:numCache>
                <c:formatCode>General</c:formatCode>
                <c:ptCount val="12"/>
                <c:pt idx="0">
                  <c:v>238189.315279701</c:v>
                </c:pt>
                <c:pt idx="1">
                  <c:v>261657.05004466299</c:v>
                </c:pt>
                <c:pt idx="2">
                  <c:v>276855.637626877</c:v>
                </c:pt>
                <c:pt idx="3">
                  <c:v>275649.70241554402</c:v>
                </c:pt>
                <c:pt idx="4">
                  <c:v>267104.688032331</c:v>
                </c:pt>
                <c:pt idx="5">
                  <c:v>257487.46363608399</c:v>
                </c:pt>
                <c:pt idx="6">
                  <c:v>255558.29992236799</c:v>
                </c:pt>
                <c:pt idx="7">
                  <c:v>252053.22036832001</c:v>
                </c:pt>
                <c:pt idx="8">
                  <c:v>238668.45733823499</c:v>
                </c:pt>
                <c:pt idx="9">
                  <c:v>247158.00381414901</c:v>
                </c:pt>
                <c:pt idx="10">
                  <c:v>208432.276661704</c:v>
                </c:pt>
                <c:pt idx="11">
                  <c:v>198725.489866674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AB3-47D5-AEE9-89B5E3C6F367}"/>
            </c:ext>
          </c:extLst>
        </c:ser>
        <c:ser>
          <c:idx val="13"/>
          <c:order val="13"/>
          <c:tx>
            <c:strRef>
              <c:f>'Disposition Month'!$M$61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Month'!$N$47:$Y$47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Month'!$N$61:$Y$61</c:f>
              <c:numCache>
                <c:formatCode>General</c:formatCode>
                <c:ptCount val="12"/>
                <c:pt idx="0">
                  <c:v>228529.930044029</c:v>
                </c:pt>
                <c:pt idx="1">
                  <c:v>204259.29907264301</c:v>
                </c:pt>
                <c:pt idx="2">
                  <c:v>213050.35587297799</c:v>
                </c:pt>
                <c:pt idx="3">
                  <c:v>219009.94080875101</c:v>
                </c:pt>
                <c:pt idx="4">
                  <c:v>229489.943754251</c:v>
                </c:pt>
                <c:pt idx="5">
                  <c:v>203412.034242525</c:v>
                </c:pt>
                <c:pt idx="6">
                  <c:v>218645.526151467</c:v>
                </c:pt>
                <c:pt idx="7">
                  <c:v>209089.213246</c:v>
                </c:pt>
                <c:pt idx="8">
                  <c:v>202965.64748948</c:v>
                </c:pt>
                <c:pt idx="9">
                  <c:v>188401.735551627</c:v>
                </c:pt>
                <c:pt idx="10">
                  <c:v>197415.787196658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B3-47D5-AEE9-89B5E3C6F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6016"/>
        <c:axId val="124416384"/>
      </c:lineChart>
      <c:catAx>
        <c:axId val="12440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44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4060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0600632244467859E-2"/>
          <c:y val="0.93464974141984014"/>
          <c:w val="0.90835265191429571"/>
          <c:h val="4.6544428772919602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Month'!$M$205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Month'!$N$204:$Y$204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Month'!$N$205:$Y$205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2-450B-8AF4-91435EDE2374}"/>
            </c:ext>
          </c:extLst>
        </c:ser>
        <c:ser>
          <c:idx val="1"/>
          <c:order val="1"/>
          <c:tx>
            <c:strRef>
              <c:f>'Disposition Month'!$M$206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Month'!$N$204:$Y$204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Month'!$N$206:$Y$206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2-450B-8AF4-91435EDE2374}"/>
            </c:ext>
          </c:extLst>
        </c:ser>
        <c:ser>
          <c:idx val="2"/>
          <c:order val="2"/>
          <c:tx>
            <c:strRef>
              <c:f>'Disposition Month'!$M$207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Month'!$N$204:$Y$204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Month'!$N$207:$Y$207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72-450B-8AF4-91435EDE2374}"/>
            </c:ext>
          </c:extLst>
        </c:ser>
        <c:ser>
          <c:idx val="3"/>
          <c:order val="3"/>
          <c:tx>
            <c:strRef>
              <c:f>'Disposition Month'!$M$208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Month'!$N$204:$Y$204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Month'!$N$208:$Y$208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72-450B-8AF4-91435EDE2374}"/>
            </c:ext>
          </c:extLst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Month'!$N$204:$Y$204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Month'!$N$209:$Y$209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72-450B-8AF4-91435EDE2374}"/>
            </c:ext>
          </c:extLst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Month'!$N$204:$Y$204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Month'!$N$210:$Y$210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72-450B-8AF4-91435EDE2374}"/>
            </c:ext>
          </c:extLst>
        </c:ser>
        <c:ser>
          <c:idx val="6"/>
          <c:order val="6"/>
          <c:tx>
            <c:strRef>
              <c:f>'Disposition Month'!$M$211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Month'!$N$204:$Y$204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Month'!$N$211:$Y$211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72-450B-8AF4-91435EDE2374}"/>
            </c:ext>
          </c:extLst>
        </c:ser>
        <c:ser>
          <c:idx val="7"/>
          <c:order val="7"/>
          <c:tx>
            <c:strRef>
              <c:f>'Disposition Month'!$M$212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Month'!$N$204:$Y$204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Month'!$N$212:$Y$212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72-450B-8AF4-91435EDE2374}"/>
            </c:ext>
          </c:extLst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Month'!$N$204:$Y$204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Month'!$N$213:$Y$213</c:f>
              <c:numCache>
                <c:formatCode>General</c:formatCode>
                <c:ptCount val="12"/>
                <c:pt idx="0">
                  <c:v>10573776.67</c:v>
                </c:pt>
                <c:pt idx="1">
                  <c:v>8909926.2799999993</c:v>
                </c:pt>
                <c:pt idx="2">
                  <c:v>8353393.7699999996</c:v>
                </c:pt>
                <c:pt idx="3">
                  <c:v>7279677.2000000002</c:v>
                </c:pt>
                <c:pt idx="4">
                  <c:v>8207420.0599999996</c:v>
                </c:pt>
                <c:pt idx="5">
                  <c:v>8549547.3300000001</c:v>
                </c:pt>
                <c:pt idx="6">
                  <c:v>10759599.59</c:v>
                </c:pt>
                <c:pt idx="7">
                  <c:v>9466728.2799999993</c:v>
                </c:pt>
                <c:pt idx="8">
                  <c:v>9475142.5</c:v>
                </c:pt>
                <c:pt idx="9">
                  <c:v>12308493.779999999</c:v>
                </c:pt>
                <c:pt idx="10">
                  <c:v>13709823.439999999</c:v>
                </c:pt>
                <c:pt idx="11">
                  <c:v>14151633.460000001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72-450B-8AF4-91435EDE2374}"/>
            </c:ext>
          </c:extLst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Month'!$N$204:$Y$204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Month'!$N$214:$Y$214</c:f>
              <c:numCache>
                <c:formatCode>General</c:formatCode>
                <c:ptCount val="12"/>
                <c:pt idx="0">
                  <c:v>12914471.52</c:v>
                </c:pt>
                <c:pt idx="1">
                  <c:v>11426949.710000001</c:v>
                </c:pt>
                <c:pt idx="2">
                  <c:v>14383084.279999999</c:v>
                </c:pt>
                <c:pt idx="3">
                  <c:v>14227861.66</c:v>
                </c:pt>
                <c:pt idx="4">
                  <c:v>16313061.810000001</c:v>
                </c:pt>
                <c:pt idx="5">
                  <c:v>13875056.699999999</c:v>
                </c:pt>
                <c:pt idx="6">
                  <c:v>13326385.380000001</c:v>
                </c:pt>
                <c:pt idx="7">
                  <c:v>12121772.119999999</c:v>
                </c:pt>
                <c:pt idx="8">
                  <c:v>12934245.619999999</c:v>
                </c:pt>
                <c:pt idx="9">
                  <c:v>11884857.59</c:v>
                </c:pt>
                <c:pt idx="10">
                  <c:v>11453161.189999999</c:v>
                </c:pt>
                <c:pt idx="11">
                  <c:v>13780047.23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72-450B-8AF4-91435EDE2374}"/>
            </c:ext>
          </c:extLst>
        </c:ser>
        <c:ser>
          <c:idx val="10"/>
          <c:order val="10"/>
          <c:tx>
            <c:strRef>
              <c:f>'Disposition Month'!$M$215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Month'!$N$204:$Y$204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Month'!$N$215:$Y$215</c:f>
              <c:numCache>
                <c:formatCode>General</c:formatCode>
                <c:ptCount val="12"/>
                <c:pt idx="0">
                  <c:v>14126350.630000001</c:v>
                </c:pt>
                <c:pt idx="1">
                  <c:v>16897552.920000002</c:v>
                </c:pt>
                <c:pt idx="2">
                  <c:v>16120634.1</c:v>
                </c:pt>
                <c:pt idx="3">
                  <c:v>15194104.640000001</c:v>
                </c:pt>
                <c:pt idx="4">
                  <c:v>16104811.09</c:v>
                </c:pt>
                <c:pt idx="5">
                  <c:v>14950565.720000001</c:v>
                </c:pt>
                <c:pt idx="6">
                  <c:v>12313019.720000001</c:v>
                </c:pt>
                <c:pt idx="7">
                  <c:v>12738530.16</c:v>
                </c:pt>
                <c:pt idx="8">
                  <c:v>12890560.359999999</c:v>
                </c:pt>
                <c:pt idx="9">
                  <c:v>12250710.460000001</c:v>
                </c:pt>
                <c:pt idx="10">
                  <c:v>12310633.970000001</c:v>
                </c:pt>
                <c:pt idx="11">
                  <c:v>11923833.689999999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72-450B-8AF4-91435EDE2374}"/>
            </c:ext>
          </c:extLst>
        </c:ser>
        <c:ser>
          <c:idx val="11"/>
          <c:order val="11"/>
          <c:tx>
            <c:strRef>
              <c:f>'Disposition Month'!$M$216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Month'!$N$204:$Y$204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Month'!$N$216:$Y$216</c:f>
              <c:numCache>
                <c:formatCode>General</c:formatCode>
                <c:ptCount val="12"/>
                <c:pt idx="0">
                  <c:v>9849517.5800000001</c:v>
                </c:pt>
                <c:pt idx="1">
                  <c:v>7325155.4699999997</c:v>
                </c:pt>
                <c:pt idx="2">
                  <c:v>7751117.6100000003</c:v>
                </c:pt>
                <c:pt idx="3">
                  <c:v>7252578.2300000004</c:v>
                </c:pt>
                <c:pt idx="4">
                  <c:v>8279989.6799999997</c:v>
                </c:pt>
                <c:pt idx="5">
                  <c:v>8068125.5300000003</c:v>
                </c:pt>
                <c:pt idx="6">
                  <c:v>8083127.1699999999</c:v>
                </c:pt>
                <c:pt idx="7">
                  <c:v>7749138.0099999998</c:v>
                </c:pt>
                <c:pt idx="8">
                  <c:v>6605244.7400000002</c:v>
                </c:pt>
                <c:pt idx="9">
                  <c:v>6210287.7400000002</c:v>
                </c:pt>
                <c:pt idx="10">
                  <c:v>4836838.05</c:v>
                </c:pt>
                <c:pt idx="11">
                  <c:v>4596744.74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872-450B-8AF4-91435EDE2374}"/>
            </c:ext>
          </c:extLst>
        </c:ser>
        <c:ser>
          <c:idx val="12"/>
          <c:order val="12"/>
          <c:tx>
            <c:strRef>
              <c:f>'Disposition Month'!$M$217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Month'!$N$204:$Y$204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Month'!$N$217:$Y$217</c:f>
              <c:numCache>
                <c:formatCode>General</c:formatCode>
                <c:ptCount val="12"/>
                <c:pt idx="0">
                  <c:v>5334573.71</c:v>
                </c:pt>
                <c:pt idx="1">
                  <c:v>4230885.76</c:v>
                </c:pt>
                <c:pt idx="2">
                  <c:v>3632308.23</c:v>
                </c:pt>
                <c:pt idx="3">
                  <c:v>3985940.13</c:v>
                </c:pt>
                <c:pt idx="4">
                  <c:v>4116941.93</c:v>
                </c:pt>
                <c:pt idx="5">
                  <c:v>5104567.62</c:v>
                </c:pt>
                <c:pt idx="6">
                  <c:v>6330133.8099999996</c:v>
                </c:pt>
                <c:pt idx="7">
                  <c:v>5796311.1399999997</c:v>
                </c:pt>
                <c:pt idx="8">
                  <c:v>6114332.1600000001</c:v>
                </c:pt>
                <c:pt idx="9">
                  <c:v>6004716.6699999999</c:v>
                </c:pt>
                <c:pt idx="10">
                  <c:v>4963593.83</c:v>
                </c:pt>
                <c:pt idx="11">
                  <c:v>6941237.7599999998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872-450B-8AF4-91435EDE2374}"/>
            </c:ext>
          </c:extLst>
        </c:ser>
        <c:ser>
          <c:idx val="13"/>
          <c:order val="13"/>
          <c:tx>
            <c:strRef>
              <c:f>'Disposition Month'!$M$218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Month'!$N$204:$Y$204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Month'!$N$218:$Y$218</c:f>
              <c:numCache>
                <c:formatCode>General</c:formatCode>
                <c:ptCount val="12"/>
                <c:pt idx="0">
                  <c:v>7090022.5800000001</c:v>
                </c:pt>
                <c:pt idx="1">
                  <c:v>5308550.38</c:v>
                </c:pt>
                <c:pt idx="2">
                  <c:v>5331251.84</c:v>
                </c:pt>
                <c:pt idx="3">
                  <c:v>5092673.34</c:v>
                </c:pt>
                <c:pt idx="4">
                  <c:v>5818267.5599999996</c:v>
                </c:pt>
                <c:pt idx="5">
                  <c:v>5305987.18</c:v>
                </c:pt>
                <c:pt idx="6">
                  <c:v>5160096.17</c:v>
                </c:pt>
                <c:pt idx="7">
                  <c:v>4780120.5599999996</c:v>
                </c:pt>
                <c:pt idx="8">
                  <c:v>4512451.53</c:v>
                </c:pt>
                <c:pt idx="9">
                  <c:v>4587010.09</c:v>
                </c:pt>
                <c:pt idx="10">
                  <c:v>3861663.14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872-450B-8AF4-91435EDE2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56352"/>
        <c:axId val="125170816"/>
      </c:lineChart>
      <c:catAx>
        <c:axId val="1251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7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17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1563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Month'!$M$223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Month'!$N$222:$Y$222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Month'!$N$223:$Y$223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4-4210-B155-0C587E955DFC}"/>
            </c:ext>
          </c:extLst>
        </c:ser>
        <c:ser>
          <c:idx val="1"/>
          <c:order val="1"/>
          <c:tx>
            <c:strRef>
              <c:f>'Disposition Month'!$M$224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Month'!$N$222:$Y$222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Month'!$N$224:$Y$224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4-4210-B155-0C587E955DFC}"/>
            </c:ext>
          </c:extLst>
        </c:ser>
        <c:ser>
          <c:idx val="2"/>
          <c:order val="2"/>
          <c:tx>
            <c:strRef>
              <c:f>'Disposition Month'!$M$225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Month'!$N$222:$Y$222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Month'!$N$225:$Y$225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04-4210-B155-0C587E955DFC}"/>
            </c:ext>
          </c:extLst>
        </c:ser>
        <c:ser>
          <c:idx val="3"/>
          <c:order val="3"/>
          <c:tx>
            <c:strRef>
              <c:f>'Disposition Month'!$M$226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Month'!$N$222:$Y$222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Month'!$N$226:$Y$226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04-4210-B155-0C587E955DFC}"/>
            </c:ext>
          </c:extLst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Month'!$N$222:$Y$222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Month'!$N$227:$Y$227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04-4210-B155-0C587E955DFC}"/>
            </c:ext>
          </c:extLst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Month'!$N$222:$Y$222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Month'!$N$228:$Y$228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04-4210-B155-0C587E955DFC}"/>
            </c:ext>
          </c:extLst>
        </c:ser>
        <c:ser>
          <c:idx val="6"/>
          <c:order val="6"/>
          <c:tx>
            <c:strRef>
              <c:f>'Disposition Month'!$M$229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Month'!$N$222:$Y$222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Month'!$N$229:$Y$229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04-4210-B155-0C587E955DFC}"/>
            </c:ext>
          </c:extLst>
        </c:ser>
        <c:ser>
          <c:idx val="7"/>
          <c:order val="7"/>
          <c:tx>
            <c:strRef>
              <c:f>'Disposition Month'!$M$212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Month'!$N$222:$Y$222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Month'!$N$230:$Y$230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904-4210-B155-0C587E955DFC}"/>
            </c:ext>
          </c:extLst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Month'!$N$222:$Y$222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Month'!$N$231:$Y$231</c:f>
              <c:numCache>
                <c:formatCode>General</c:formatCode>
                <c:ptCount val="12"/>
                <c:pt idx="0">
                  <c:v>3617113.47580782</c:v>
                </c:pt>
                <c:pt idx="1">
                  <c:v>3359105.6657841098</c:v>
                </c:pt>
                <c:pt idx="2">
                  <c:v>3628030.1824391801</c:v>
                </c:pt>
                <c:pt idx="3">
                  <c:v>3557143.1770983501</c:v>
                </c:pt>
                <c:pt idx="4">
                  <c:v>3600786.7327474002</c:v>
                </c:pt>
                <c:pt idx="5">
                  <c:v>3558328.3891504901</c:v>
                </c:pt>
                <c:pt idx="6">
                  <c:v>3746938.1706518601</c:v>
                </c:pt>
                <c:pt idx="7">
                  <c:v>3227504.5235491302</c:v>
                </c:pt>
                <c:pt idx="8">
                  <c:v>3467157.3585043098</c:v>
                </c:pt>
                <c:pt idx="9">
                  <c:v>3830897.53566849</c:v>
                </c:pt>
                <c:pt idx="10">
                  <c:v>4019006.0722573199</c:v>
                </c:pt>
                <c:pt idx="11">
                  <c:v>4127804.4652244998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04-4210-B155-0C587E955DFC}"/>
            </c:ext>
          </c:extLst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Month'!$N$222:$Y$222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Month'!$N$232:$Y$232</c:f>
              <c:numCache>
                <c:formatCode>General</c:formatCode>
                <c:ptCount val="12"/>
                <c:pt idx="0">
                  <c:v>4105230.1342321299</c:v>
                </c:pt>
                <c:pt idx="1">
                  <c:v>3532687.4964948799</c:v>
                </c:pt>
                <c:pt idx="2">
                  <c:v>4020816.7977016801</c:v>
                </c:pt>
                <c:pt idx="3">
                  <c:v>3533424.9274199102</c:v>
                </c:pt>
                <c:pt idx="4">
                  <c:v>4076019.2154437001</c:v>
                </c:pt>
                <c:pt idx="5">
                  <c:v>3595453.0088969599</c:v>
                </c:pt>
                <c:pt idx="6">
                  <c:v>3744606.3363147001</c:v>
                </c:pt>
                <c:pt idx="7">
                  <c:v>3614393.4490958098</c:v>
                </c:pt>
                <c:pt idx="8">
                  <c:v>3679296.89777222</c:v>
                </c:pt>
                <c:pt idx="9">
                  <c:v>3365870.6442591702</c:v>
                </c:pt>
                <c:pt idx="10">
                  <c:v>3308458.3553426801</c:v>
                </c:pt>
                <c:pt idx="11">
                  <c:v>3481320.29714404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04-4210-B155-0C587E955DFC}"/>
            </c:ext>
          </c:extLst>
        </c:ser>
        <c:ser>
          <c:idx val="10"/>
          <c:order val="10"/>
          <c:tx>
            <c:strRef>
              <c:f>'Disposition Month'!$M$233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Month'!$N$222:$Y$222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Month'!$N$233:$Y$233</c:f>
              <c:numCache>
                <c:formatCode>General</c:formatCode>
                <c:ptCount val="12"/>
                <c:pt idx="0">
                  <c:v>3194907.9605489802</c:v>
                </c:pt>
                <c:pt idx="1">
                  <c:v>3019313.2043184</c:v>
                </c:pt>
                <c:pt idx="2">
                  <c:v>3432112.0284853401</c:v>
                </c:pt>
                <c:pt idx="3">
                  <c:v>3363139.4439751501</c:v>
                </c:pt>
                <c:pt idx="4">
                  <c:v>3577997.19551697</c:v>
                </c:pt>
                <c:pt idx="5">
                  <c:v>3316014.4529355499</c:v>
                </c:pt>
                <c:pt idx="6">
                  <c:v>3039114.0134418001</c:v>
                </c:pt>
                <c:pt idx="7">
                  <c:v>3439937.0193895502</c:v>
                </c:pt>
                <c:pt idx="8">
                  <c:v>3397015.3074591998</c:v>
                </c:pt>
                <c:pt idx="9">
                  <c:v>3311869.8025758001</c:v>
                </c:pt>
                <c:pt idx="10">
                  <c:v>3240570.8339133998</c:v>
                </c:pt>
                <c:pt idx="11">
                  <c:v>3366056.6068246998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04-4210-B155-0C587E955DFC}"/>
            </c:ext>
          </c:extLst>
        </c:ser>
        <c:ser>
          <c:idx val="11"/>
          <c:order val="11"/>
          <c:tx>
            <c:strRef>
              <c:f>'Disposition Month'!$M$234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'Disposition Month'!$N$222:$Y$222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Month'!$N$234:$Y$234</c:f>
              <c:numCache>
                <c:formatCode>General</c:formatCode>
                <c:ptCount val="12"/>
                <c:pt idx="0">
                  <c:v>3400979.6340241102</c:v>
                </c:pt>
                <c:pt idx="1">
                  <c:v>2725675.66757373</c:v>
                </c:pt>
                <c:pt idx="2">
                  <c:v>2996840.98189863</c:v>
                </c:pt>
                <c:pt idx="3">
                  <c:v>3040031.6647846699</c:v>
                </c:pt>
                <c:pt idx="4">
                  <c:v>3223012.33215626</c:v>
                </c:pt>
                <c:pt idx="5">
                  <c:v>3133400.2918012799</c:v>
                </c:pt>
                <c:pt idx="6">
                  <c:v>3089487.03385414</c:v>
                </c:pt>
                <c:pt idx="7">
                  <c:v>2963381.3917914</c:v>
                </c:pt>
                <c:pt idx="8">
                  <c:v>2721911.9706701301</c:v>
                </c:pt>
                <c:pt idx="9">
                  <c:v>2835614.8074694099</c:v>
                </c:pt>
                <c:pt idx="10">
                  <c:v>2643100.7193388999</c:v>
                </c:pt>
                <c:pt idx="11">
                  <c:v>2650796.0001708702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04-4210-B155-0C587E955DFC}"/>
            </c:ext>
          </c:extLst>
        </c:ser>
        <c:ser>
          <c:idx val="12"/>
          <c:order val="12"/>
          <c:tx>
            <c:strRef>
              <c:f>'Disposition Month'!$M$235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accent3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'Disposition Month'!$N$222:$Y$222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Month'!$N$235:$Y$235</c:f>
              <c:numCache>
                <c:formatCode>General</c:formatCode>
                <c:ptCount val="12"/>
                <c:pt idx="0">
                  <c:v>2565798.0879559498</c:v>
                </c:pt>
                <c:pt idx="1">
                  <c:v>2377722.3600476901</c:v>
                </c:pt>
                <c:pt idx="2">
                  <c:v>2482472.4509549998</c:v>
                </c:pt>
                <c:pt idx="3">
                  <c:v>2333061.9591242298</c:v>
                </c:pt>
                <c:pt idx="4">
                  <c:v>2489878.9273474999</c:v>
                </c:pt>
                <c:pt idx="5">
                  <c:v>2374779.1931129601</c:v>
                </c:pt>
                <c:pt idx="6">
                  <c:v>2401710.4213979999</c:v>
                </c:pt>
                <c:pt idx="7">
                  <c:v>2275080.1424845401</c:v>
                </c:pt>
                <c:pt idx="8">
                  <c:v>2220607.2080303002</c:v>
                </c:pt>
                <c:pt idx="9">
                  <c:v>2156310.01749678</c:v>
                </c:pt>
                <c:pt idx="10">
                  <c:v>2094610.0954576</c:v>
                </c:pt>
                <c:pt idx="11">
                  <c:v>2101490.83105426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04-4210-B155-0C587E955DFC}"/>
            </c:ext>
          </c:extLst>
        </c:ser>
        <c:ser>
          <c:idx val="13"/>
          <c:order val="13"/>
          <c:tx>
            <c:strRef>
              <c:f>'Disposition Month'!$M$236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chemeClr val="accent4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50000"/>
                </a:schemeClr>
              </a:solidFill>
              <a:ln w="12700">
                <a:solidFill>
                  <a:schemeClr val="accent4">
                    <a:lumMod val="50000"/>
                  </a:schemeClr>
                </a:solidFill>
              </a:ln>
            </c:spPr>
          </c:marker>
          <c:cat>
            <c:strRef>
              <c:f>'Disposition Month'!$N$222:$Y$222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Month'!$N$236:$Y$236</c:f>
              <c:numCache>
                <c:formatCode>General</c:formatCode>
                <c:ptCount val="12"/>
                <c:pt idx="0">
                  <c:v>2084302.99043674</c:v>
                </c:pt>
                <c:pt idx="1">
                  <c:v>1892443.7796402399</c:v>
                </c:pt>
                <c:pt idx="2">
                  <c:v>1985345.4647055001</c:v>
                </c:pt>
                <c:pt idx="3">
                  <c:v>1645202.0802788001</c:v>
                </c:pt>
                <c:pt idx="4">
                  <c:v>1938208.42019</c:v>
                </c:pt>
                <c:pt idx="5">
                  <c:v>1848258.2354035501</c:v>
                </c:pt>
                <c:pt idx="6">
                  <c:v>1832607.4529810599</c:v>
                </c:pt>
                <c:pt idx="7">
                  <c:v>1724599.8808508001</c:v>
                </c:pt>
                <c:pt idx="8">
                  <c:v>1612383.6761423999</c:v>
                </c:pt>
                <c:pt idx="9">
                  <c:v>1669680.869469</c:v>
                </c:pt>
                <c:pt idx="10">
                  <c:v>1362968.9676896001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04-4210-B155-0C587E955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376960"/>
        <c:axId val="126387328"/>
      </c:lineChart>
      <c:catAx>
        <c:axId val="1263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8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3769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5518089216719347E-2"/>
          <c:y val="0.94922425952045131"/>
          <c:w val="0.89999994468552336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2'!$A$190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2'!$B$189:$M$189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2'!$B$190:$M$190</c:f>
            </c:numRef>
          </c:val>
          <c:smooth val="0"/>
          <c:extLst>
            <c:ext xmlns:c16="http://schemas.microsoft.com/office/drawing/2014/chart" uri="{C3380CC4-5D6E-409C-BE32-E72D297353CC}">
              <c16:uniqueId val="{00000000-18B3-4A93-9F50-2FC8080407BD}"/>
            </c:ext>
          </c:extLst>
        </c:ser>
        <c:ser>
          <c:idx val="2"/>
          <c:order val="1"/>
          <c:tx>
            <c:strRef>
              <c:f>'Lease Sale Table 2'!$A$192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2'!$B$189:$M$189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2'!$B$192:$M$192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3-4A93-9F50-2FC8080407BD}"/>
            </c:ext>
          </c:extLst>
        </c:ser>
        <c:ser>
          <c:idx val="3"/>
          <c:order val="2"/>
          <c:tx>
            <c:strRef>
              <c:f>'Lease Sale Table 2'!$A$193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2'!$B$189:$M$189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2'!$B$193:$M$193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B3-4A93-9F50-2FC8080407BD}"/>
            </c:ext>
          </c:extLst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2'!$B$189:$M$189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2'!$B$194:$M$194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B3-4A93-9F50-2FC8080407BD}"/>
            </c:ext>
          </c:extLst>
        </c:ser>
        <c:ser>
          <c:idx val="1"/>
          <c:order val="4"/>
          <c:tx>
            <c:strRef>
              <c:f>'Lease Sale Table 2'!$A$195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2'!$B$189:$M$189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2'!$B$195:$M$195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B3-4A93-9F50-2FC8080407BD}"/>
            </c:ext>
          </c:extLst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2'!$B$189:$M$189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2'!$B$196:$M$196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B3-4A93-9F50-2FC8080407BD}"/>
            </c:ext>
          </c:extLst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2'!$B$189:$M$189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_(* #,##0.00_);_(* \(#,##0.00\);_(* "-"??_);_(@_)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>
                  <c:v>562.04103911126117</c:v>
                </c:pt>
                <c:pt idx="4">
                  <c:v>277.5238629691093</c:v>
                </c:pt>
                <c:pt idx="5">
                  <c:v>721.21521110238348</c:v>
                </c:pt>
                <c:pt idx="6">
                  <c:v>691.85700941003847</c:v>
                </c:pt>
                <c:pt idx="7">
                  <c:v>379.11210152281956</c:v>
                </c:pt>
                <c:pt idx="8">
                  <c:v>261.06124053359787</c:v>
                </c:pt>
                <c:pt idx="9">
                  <c:v>359.11000414473182</c:v>
                </c:pt>
                <c:pt idx="10">
                  <c:v>319.53206651758359</c:v>
                </c:pt>
                <c:pt idx="11">
                  <c:v>295.00075349203541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B3-4A93-9F50-2FC8080407BD}"/>
            </c:ext>
          </c:extLst>
        </c:ser>
        <c:ser>
          <c:idx val="7"/>
          <c:order val="7"/>
          <c:tx>
            <c:strRef>
              <c:f>'Lease Sale Table 2'!$A$198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2'!$B$189:$M$189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2'!$B$198:$M$198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B3-4A93-9F50-2FC8080407BD}"/>
            </c:ext>
          </c:extLst>
        </c:ser>
        <c:ser>
          <c:idx val="8"/>
          <c:order val="8"/>
          <c:tx>
            <c:strRef>
              <c:f>'Lease Sale Table 2'!$A$199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2'!$B$189:$M$189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2'!$B$199:$M$199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B3-4A93-9F50-2FC8080407BD}"/>
            </c:ext>
          </c:extLst>
        </c:ser>
        <c:ser>
          <c:idx val="9"/>
          <c:order val="9"/>
          <c:tx>
            <c:strRef>
              <c:f>'Lease Sale Table 2'!$A$200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2'!$B$189:$M$189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2'!$B$200:$M$200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  <c:pt idx="11">
                  <c:v>542.43375523097518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B3-4A93-9F50-2FC8080407BD}"/>
            </c:ext>
          </c:extLst>
        </c:ser>
        <c:ser>
          <c:idx val="10"/>
          <c:order val="10"/>
          <c:tx>
            <c:strRef>
              <c:f>'Lease Sale Table 2'!$A$201</c:f>
              <c:strCache>
                <c:ptCount val="1"/>
                <c:pt idx="0">
                  <c:v>2015</c:v>
                </c:pt>
              </c:strCache>
            </c:strRef>
          </c:tx>
          <c:spPr>
            <a:ln w="12700">
              <a:solidFill>
                <a:srgbClr val="FF9999"/>
              </a:solidFill>
            </a:ln>
          </c:spPr>
          <c:marker>
            <c:symbol val="square"/>
            <c:size val="5"/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strRef>
              <c:f>'Lease Sale Table 2'!$B$189:$M$189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2'!$B$201:$M$201</c:f>
              <c:numCache>
                <c:formatCode>_(* #,##0.00_);_(* \(#,##0.00\);_(* "-"??_);_(@_)</c:formatCode>
                <c:ptCount val="12"/>
                <c:pt idx="0">
                  <c:v>495.33287275030079</c:v>
                </c:pt>
                <c:pt idx="1">
                  <c:v>281.75803398136213</c:v>
                </c:pt>
                <c:pt idx="2">
                  <c:v>1987.3828746729225</c:v>
                </c:pt>
                <c:pt idx="3">
                  <c:v>231.97583787996882</c:v>
                </c:pt>
                <c:pt idx="4">
                  <c:v>175</c:v>
                </c:pt>
                <c:pt idx="5">
                  <c:v>4647.6094159107552</c:v>
                </c:pt>
                <c:pt idx="6">
                  <c:v>249.99999999999997</c:v>
                </c:pt>
                <c:pt idx="7">
                  <c:v>2136.9274490299199</c:v>
                </c:pt>
                <c:pt idx="8">
                  <c:v>298.06261817080662</c:v>
                </c:pt>
                <c:pt idx="9">
                  <c:v>249.31176766959061</c:v>
                </c:pt>
                <c:pt idx="10">
                  <c:v>175.67979709915193</c:v>
                </c:pt>
                <c:pt idx="11">
                  <c:v>324.55888193990967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B3-4A93-9F50-2FC8080407BD}"/>
            </c:ext>
          </c:extLst>
        </c:ser>
        <c:ser>
          <c:idx val="11"/>
          <c:order val="11"/>
          <c:tx>
            <c:strRef>
              <c:f>'Lease Sale Table 2'!$A$202</c:f>
              <c:strCache>
                <c:ptCount val="1"/>
                <c:pt idx="0">
                  <c:v>2016</c:v>
                </c:pt>
              </c:strCache>
            </c:strRef>
          </c:tx>
          <c:spPr>
            <a:ln w="12700">
              <a:solidFill>
                <a:schemeClr val="bg2">
                  <a:lumMod val="5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cat>
            <c:strRef>
              <c:f>'Lease Sale Table 2'!$B$189:$M$189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2'!$B$202:$M$202</c:f>
              <c:numCache>
                <c:formatCode>_(* #,##0.00_);_(* \(#,##0.00\);_(* "-"??_);_(@_)</c:formatCode>
                <c:ptCount val="12"/>
                <c:pt idx="0">
                  <c:v>354.50320762131281</c:v>
                </c:pt>
                <c:pt idx="1">
                  <c:v>218.52701856436164</c:v>
                </c:pt>
                <c:pt idx="2">
                  <c:v>196.625</c:v>
                </c:pt>
                <c:pt idx="3">
                  <c:v>217.2752464297586</c:v>
                </c:pt>
                <c:pt idx="4">
                  <c:v>210.17778843357729</c:v>
                </c:pt>
                <c:pt idx="5">
                  <c:v>179.76878612716763</c:v>
                </c:pt>
                <c:pt idx="6">
                  <c:v>201.1904761904762</c:v>
                </c:pt>
                <c:pt idx="7">
                  <c:v>505.77496572969943</c:v>
                </c:pt>
                <c:pt idx="8">
                  <c:v>204.24851040688961</c:v>
                </c:pt>
                <c:pt idx="9">
                  <c:v>144.44444444444446</c:v>
                </c:pt>
                <c:pt idx="10">
                  <c:v>203.13467492260062</c:v>
                </c:pt>
                <c:pt idx="11">
                  <c:v>227.65205702090816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8B3-4A93-9F50-2FC8080407BD}"/>
            </c:ext>
          </c:extLst>
        </c:ser>
        <c:ser>
          <c:idx val="12"/>
          <c:order val="12"/>
          <c:tx>
            <c:strRef>
              <c:f>'Lease Sale Table 2'!$A$203</c:f>
              <c:strCache>
                <c:ptCount val="1"/>
                <c:pt idx="0">
                  <c:v>2017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'Lease Sale Table 2'!$B$189:$M$189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2'!$B$203:$M$203</c:f>
              <c:numCache>
                <c:formatCode>_(* #,##0.00_);_(* \(#,##0.00\);_(* "-"??_);_(@_)</c:formatCode>
                <c:ptCount val="12"/>
                <c:pt idx="0">
                  <c:v>200.43</c:v>
                </c:pt>
                <c:pt idx="1">
                  <c:v>280.17154026920394</c:v>
                </c:pt>
                <c:pt idx="2">
                  <c:v>436.92448076808631</c:v>
                </c:pt>
                <c:pt idx="3">
                  <c:v>224.99999999999997</c:v>
                </c:pt>
                <c:pt idx="4">
                  <c:v>269.47619047619048</c:v>
                </c:pt>
                <c:pt idx="5">
                  <c:v>392.57142857142856</c:v>
                </c:pt>
                <c:pt idx="6">
                  <c:v>215.18973694881129</c:v>
                </c:pt>
                <c:pt idx="7">
                  <c:v>196.81602907702475</c:v>
                </c:pt>
                <c:pt idx="8">
                  <c:v>153.13901345291481</c:v>
                </c:pt>
                <c:pt idx="9">
                  <c:v>0</c:v>
                </c:pt>
                <c:pt idx="10">
                  <c:v>307.94852135815989</c:v>
                </c:pt>
                <c:pt idx="11">
                  <c:v>271.64147443274533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B3-4A93-9F50-2FC8080407BD}"/>
            </c:ext>
          </c:extLst>
        </c:ser>
        <c:ser>
          <c:idx val="13"/>
          <c:order val="13"/>
          <c:tx>
            <c:strRef>
              <c:f>'Lease Sale Table 2'!$A$204</c:f>
              <c:strCache>
                <c:ptCount val="1"/>
                <c:pt idx="0">
                  <c:v>2018</c:v>
                </c:pt>
              </c:strCache>
            </c:strRef>
          </c:tx>
          <c:spPr>
            <a:ln w="12700"/>
          </c:spPr>
          <c:marker>
            <c:symbol val="square"/>
            <c:size val="5"/>
            <c:spPr>
              <a:ln w="12700"/>
            </c:spPr>
          </c:marker>
          <c:cat>
            <c:strRef>
              <c:f>'Lease Sale Table 2'!$B$189:$M$189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2'!$B$204:$M$204</c:f>
              <c:numCache>
                <c:formatCode>_(* #,##0.00_);_(* \(#,##0.00\);_(* "-"??_);_(@_)</c:formatCode>
                <c:ptCount val="12"/>
                <c:pt idx="0">
                  <c:v>230.42944857061917</c:v>
                </c:pt>
                <c:pt idx="1">
                  <c:v>308.36785775936477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8B3-4A93-9F50-2FC808040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5792"/>
        <c:axId val="37672064"/>
      </c:lineChart>
      <c:catAx>
        <c:axId val="37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7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6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66579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rgb="FF00B0F0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February 2018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2">
    <tabColor theme="8" tint="-0.249977111117893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>&amp;C21&amp;RAs of March 1, 2018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6">
    <tabColor rgb="FF00B0F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March 1, 2018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rgb="FF00B0F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February 2018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rgb="FF00B0F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February 2018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00B0F0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February 2018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rgb="FF00B0F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February 2018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rgb="FF00B0F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February 2018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4">
    <tabColor rgb="FF00B0F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February 2018 Close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5">
    <tabColor rgb="FF00B0F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February 2018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20">
    <tabColor rgb="FF00B0F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February 14, 2018 Lease Sale
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0.72181</cdr:x>
      <cdr:y>0.67278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09575" cy="169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0.53725</cdr:x>
      <cdr:y>0.75318</cdr:y>
    </cdr:from>
    <cdr:to>
      <cdr:x>0.66675</cdr:x>
      <cdr:y>0.78562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6317" y="5086366"/>
          <a:ext cx="1170580" cy="219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0.65859</cdr:x>
      <cdr:y>0.69425</cdr:y>
    </cdr:from>
    <cdr:to>
      <cdr:x>0.72575</cdr:x>
      <cdr:y>0.76164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53125" y="4688426"/>
          <a:ext cx="607093" cy="455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0.41753</cdr:y>
    </cdr:from>
    <cdr:to>
      <cdr:x>0.965</cdr:x>
      <cdr:y>0.46553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8196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0.84166</cdr:x>
      <cdr:y>0.5132</cdr:y>
    </cdr:from>
    <cdr:to>
      <cdr:x>0.94666</cdr:x>
      <cdr:y>0.5407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944" y="3465740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0.73551</cdr:x>
      <cdr:y>0.5485</cdr:y>
    </cdr:from>
    <cdr:to>
      <cdr:x>0.85325</cdr:x>
      <cdr:y>0.71932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48449" y="3704144"/>
          <a:ext cx="1064269" cy="11536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0.73179</cdr:x>
      <cdr:y>0.4796</cdr:y>
    </cdr:from>
    <cdr:to>
      <cdr:x>0.75764</cdr:x>
      <cdr:y>0.68899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14770" y="3238838"/>
          <a:ext cx="233664" cy="141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  <pageSetUpPr fitToPage="1"/>
  </sheetPr>
  <dimension ref="A1:G54"/>
  <sheetViews>
    <sheetView workbookViewId="0">
      <pane ySplit="3" topLeftCell="A19" activePane="bottomLeft" state="frozen"/>
      <selection pane="bottomLeft" activeCell="B46" sqref="B46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28" t="s">
        <v>93</v>
      </c>
    </row>
    <row r="2" spans="1:7" x14ac:dyDescent="0.2">
      <c r="G2" s="4"/>
    </row>
    <row r="3" spans="1:7" x14ac:dyDescent="0.2">
      <c r="B3" s="5" t="s">
        <v>4</v>
      </c>
      <c r="C3" s="5" t="s">
        <v>5</v>
      </c>
      <c r="D3" s="56" t="s">
        <v>20</v>
      </c>
      <c r="E3" s="5" t="s">
        <v>6</v>
      </c>
      <c r="F3" s="5" t="s">
        <v>7</v>
      </c>
      <c r="G3" s="5" t="s">
        <v>79</v>
      </c>
    </row>
    <row r="4" spans="1:7" ht="15.75" x14ac:dyDescent="0.25">
      <c r="A4" s="42"/>
    </row>
    <row r="5" spans="1:7" x14ac:dyDescent="0.2">
      <c r="A5" s="43" t="s">
        <v>81</v>
      </c>
      <c r="B5" s="50">
        <v>198104745.11000001</v>
      </c>
      <c r="C5" s="50">
        <v>126962938.19</v>
      </c>
      <c r="D5" s="50">
        <v>13726070.280000001</v>
      </c>
      <c r="E5" s="50">
        <v>38009.14</v>
      </c>
      <c r="F5" s="50">
        <f t="shared" ref="F5:F15" si="0">+B5+C5+D5+E5</f>
        <v>338831762.72000003</v>
      </c>
      <c r="G5" s="50">
        <f t="shared" ref="G5:G33" si="1">SUM(F5/12)</f>
        <v>28235980.22666667</v>
      </c>
    </row>
    <row r="6" spans="1:7" x14ac:dyDescent="0.2">
      <c r="A6" s="43" t="s">
        <v>82</v>
      </c>
      <c r="B6" s="50">
        <v>131117077.26000001</v>
      </c>
      <c r="C6" s="50">
        <v>348027421.73000002</v>
      </c>
      <c r="D6" s="50">
        <v>40948515.409999996</v>
      </c>
      <c r="E6" s="50">
        <v>265202.87</v>
      </c>
      <c r="F6" s="50">
        <f t="shared" si="0"/>
        <v>520358217.26999998</v>
      </c>
      <c r="G6" s="50">
        <f t="shared" si="1"/>
        <v>43363184.772500001</v>
      </c>
    </row>
    <row r="7" spans="1:7" x14ac:dyDescent="0.2">
      <c r="A7" s="43" t="s">
        <v>83</v>
      </c>
      <c r="B7" s="50">
        <v>125077331.31999999</v>
      </c>
      <c r="C7" s="50">
        <v>474263312.63</v>
      </c>
      <c r="D7" s="50">
        <v>55641805.229999997</v>
      </c>
      <c r="E7" s="50">
        <v>3391727.2</v>
      </c>
      <c r="F7" s="50">
        <f t="shared" si="0"/>
        <v>658374176.38000011</v>
      </c>
      <c r="G7" s="50">
        <f t="shared" si="1"/>
        <v>54864514.698333345</v>
      </c>
    </row>
    <row r="8" spans="1:7" x14ac:dyDescent="0.2">
      <c r="A8" s="43" t="s">
        <v>84</v>
      </c>
      <c r="B8" s="50">
        <v>44758459.759999998</v>
      </c>
      <c r="C8" s="50">
        <v>459698248.79000002</v>
      </c>
      <c r="D8" s="50">
        <v>43255021.709999993</v>
      </c>
      <c r="E8" s="50">
        <v>1524255.59</v>
      </c>
      <c r="F8" s="50">
        <f t="shared" si="0"/>
        <v>549235985.85000002</v>
      </c>
      <c r="G8" s="50">
        <f t="shared" si="1"/>
        <v>45769665.487500004</v>
      </c>
    </row>
    <row r="9" spans="1:7" x14ac:dyDescent="0.2">
      <c r="A9" s="43" t="s">
        <v>85</v>
      </c>
      <c r="B9" s="50">
        <v>55880089.609999999</v>
      </c>
      <c r="C9" s="50">
        <v>455791830.08999997</v>
      </c>
      <c r="D9" s="50">
        <v>21309252.630000003</v>
      </c>
      <c r="E9" s="50">
        <v>1763378.74</v>
      </c>
      <c r="F9" s="50">
        <f t="shared" si="0"/>
        <v>534744551.06999999</v>
      </c>
      <c r="G9" s="50">
        <f t="shared" si="1"/>
        <v>44562045.922499999</v>
      </c>
    </row>
    <row r="10" spans="1:7" x14ac:dyDescent="0.2">
      <c r="A10" s="43" t="s">
        <v>86</v>
      </c>
      <c r="B10" s="50">
        <v>61170201.369999997</v>
      </c>
      <c r="C10" s="50">
        <v>431815873.60000002</v>
      </c>
      <c r="D10" s="50">
        <v>21511752.890000004</v>
      </c>
      <c r="E10" s="50">
        <v>1113370.71</v>
      </c>
      <c r="F10" s="50">
        <f t="shared" si="0"/>
        <v>515611198.56999999</v>
      </c>
      <c r="G10" s="50">
        <f t="shared" si="1"/>
        <v>42967599.880833335</v>
      </c>
    </row>
    <row r="11" spans="1:7" x14ac:dyDescent="0.2">
      <c r="A11" s="43" t="s">
        <v>87</v>
      </c>
      <c r="B11" s="50">
        <v>25942570.140000001</v>
      </c>
      <c r="C11" s="50">
        <v>354879093.69</v>
      </c>
      <c r="D11" s="50">
        <v>17665672.41</v>
      </c>
      <c r="E11" s="50">
        <v>1606831.58</v>
      </c>
      <c r="F11" s="50">
        <f t="shared" si="0"/>
        <v>400094167.81999999</v>
      </c>
      <c r="G11" s="50">
        <f t="shared" si="1"/>
        <v>33341180.651666667</v>
      </c>
    </row>
    <row r="12" spans="1:7" x14ac:dyDescent="0.2">
      <c r="A12" s="43" t="s">
        <v>88</v>
      </c>
      <c r="B12" s="50">
        <v>12353802.42</v>
      </c>
      <c r="C12" s="50">
        <v>271257911.56</v>
      </c>
      <c r="D12" s="50">
        <v>8929752.6600000001</v>
      </c>
      <c r="E12" s="50">
        <v>11979477.93</v>
      </c>
      <c r="F12" s="50">
        <f t="shared" si="0"/>
        <v>304520944.57000005</v>
      </c>
      <c r="G12" s="50">
        <f t="shared" si="1"/>
        <v>25376745.380833339</v>
      </c>
    </row>
    <row r="13" spans="1:7" x14ac:dyDescent="0.2">
      <c r="A13" s="43" t="s">
        <v>89</v>
      </c>
      <c r="B13" s="50">
        <v>28745161.48</v>
      </c>
      <c r="C13" s="50">
        <v>239046099.12</v>
      </c>
      <c r="D13" s="50">
        <v>5812013.96</v>
      </c>
      <c r="E13" s="50">
        <v>843904.24</v>
      </c>
      <c r="F13" s="50">
        <f t="shared" si="0"/>
        <v>274447178.80000001</v>
      </c>
      <c r="G13" s="50">
        <f t="shared" si="1"/>
        <v>22870598.233333334</v>
      </c>
    </row>
    <row r="14" spans="1:7" x14ac:dyDescent="0.2">
      <c r="A14" s="43" t="s">
        <v>90</v>
      </c>
      <c r="B14" s="50">
        <v>14566152.720000001</v>
      </c>
      <c r="C14" s="50">
        <v>206720056.34</v>
      </c>
      <c r="D14" s="50">
        <v>9269142.9600000009</v>
      </c>
      <c r="E14" s="50">
        <v>3222195.18</v>
      </c>
      <c r="F14" s="50">
        <f t="shared" si="0"/>
        <v>233777547.20000002</v>
      </c>
      <c r="G14" s="50">
        <f t="shared" si="1"/>
        <v>19481462.266666669</v>
      </c>
    </row>
    <row r="15" spans="1:7" x14ac:dyDescent="0.2">
      <c r="A15" s="43" t="s">
        <v>72</v>
      </c>
      <c r="B15" s="50">
        <v>11165525.5</v>
      </c>
      <c r="C15" s="50">
        <v>253746520.30000004</v>
      </c>
      <c r="D15" s="50">
        <v>9211891.129999999</v>
      </c>
      <c r="E15" s="50">
        <v>5203730.41</v>
      </c>
      <c r="F15" s="50">
        <f t="shared" si="0"/>
        <v>279327667.34000009</v>
      </c>
      <c r="G15" s="50">
        <f t="shared" si="1"/>
        <v>23277305.611666676</v>
      </c>
    </row>
    <row r="16" spans="1:7" x14ac:dyDescent="0.2">
      <c r="A16" s="43" t="s">
        <v>73</v>
      </c>
      <c r="B16" s="50">
        <v>6434396.9200000009</v>
      </c>
      <c r="C16" s="50">
        <v>209901053.72</v>
      </c>
      <c r="D16" s="50">
        <v>7311704.3100000005</v>
      </c>
      <c r="E16" s="50">
        <v>3921210.6</v>
      </c>
      <c r="F16" s="50">
        <f t="shared" ref="F16:F30" si="2">+B16+C16+D16+E16</f>
        <v>227568365.54999998</v>
      </c>
      <c r="G16" s="50">
        <f t="shared" si="1"/>
        <v>18964030.462499999</v>
      </c>
    </row>
    <row r="17" spans="1:7" x14ac:dyDescent="0.2">
      <c r="A17" s="43" t="s">
        <v>74</v>
      </c>
      <c r="B17" s="50">
        <v>8440252.4199999999</v>
      </c>
      <c r="C17" s="50">
        <v>261813228.09000003</v>
      </c>
      <c r="D17" s="50">
        <v>4740303.3600000003</v>
      </c>
      <c r="E17" s="50">
        <v>13900890.319999998</v>
      </c>
      <c r="F17" s="50">
        <f t="shared" si="2"/>
        <v>288894674.19000006</v>
      </c>
      <c r="G17" s="50">
        <f t="shared" si="1"/>
        <v>24074556.182500005</v>
      </c>
    </row>
    <row r="18" spans="1:7" x14ac:dyDescent="0.2">
      <c r="A18" s="43" t="s">
        <v>75</v>
      </c>
      <c r="B18" s="50">
        <v>12717181.739999998</v>
      </c>
      <c r="C18" s="50">
        <v>366476927.21999997</v>
      </c>
      <c r="D18" s="50">
        <v>4991838.2300000004</v>
      </c>
      <c r="E18" s="50">
        <v>4217741.2</v>
      </c>
      <c r="F18" s="50">
        <f t="shared" si="2"/>
        <v>388403688.38999999</v>
      </c>
      <c r="G18" s="50">
        <f t="shared" si="1"/>
        <v>32366974.032499999</v>
      </c>
    </row>
    <row r="19" spans="1:7" x14ac:dyDescent="0.2">
      <c r="A19" s="43" t="s">
        <v>76</v>
      </c>
      <c r="B19" s="50">
        <v>24823265.140000001</v>
      </c>
      <c r="C19" s="50">
        <v>246335062.76999998</v>
      </c>
      <c r="D19" s="50">
        <v>7203636.4499999993</v>
      </c>
      <c r="E19" s="50">
        <v>3218058.11</v>
      </c>
      <c r="F19" s="50">
        <f t="shared" si="2"/>
        <v>281580022.46999997</v>
      </c>
      <c r="G19" s="50">
        <f t="shared" si="1"/>
        <v>23465001.872499999</v>
      </c>
    </row>
    <row r="20" spans="1:7" x14ac:dyDescent="0.2">
      <c r="A20" s="43" t="s">
        <v>77</v>
      </c>
      <c r="B20" s="50">
        <v>32593416</v>
      </c>
      <c r="C20" s="50">
        <v>278760460.56</v>
      </c>
      <c r="D20" s="50">
        <v>14298740.42</v>
      </c>
      <c r="E20" s="50">
        <v>4561044.88</v>
      </c>
      <c r="F20" s="50">
        <f t="shared" si="2"/>
        <v>330213661.86000001</v>
      </c>
      <c r="G20" s="50">
        <f t="shared" si="1"/>
        <v>27517805.155000001</v>
      </c>
    </row>
    <row r="21" spans="1:7" x14ac:dyDescent="0.2">
      <c r="A21" s="43" t="s">
        <v>78</v>
      </c>
      <c r="B21" s="50">
        <v>53288168.839999996</v>
      </c>
      <c r="C21" s="50">
        <v>295576019.97000003</v>
      </c>
      <c r="D21" s="50">
        <v>22314559.879999999</v>
      </c>
      <c r="E21" s="50">
        <v>4249292.7</v>
      </c>
      <c r="F21" s="50">
        <f t="shared" si="2"/>
        <v>375428041.38999999</v>
      </c>
      <c r="G21" s="50">
        <f t="shared" si="1"/>
        <v>31285670.115833331</v>
      </c>
    </row>
    <row r="22" spans="1:7" x14ac:dyDescent="0.2">
      <c r="A22" s="44" t="s">
        <v>64</v>
      </c>
      <c r="B22" s="50">
        <v>50493823.229999997</v>
      </c>
      <c r="C22" s="50">
        <v>246741066.69999996</v>
      </c>
      <c r="D22" s="50">
        <v>29645526.579999998</v>
      </c>
      <c r="E22" s="50">
        <v>2740889.08</v>
      </c>
      <c r="F22" s="50">
        <f t="shared" si="2"/>
        <v>329621305.58999991</v>
      </c>
      <c r="G22" s="50">
        <f t="shared" si="1"/>
        <v>27468442.132499993</v>
      </c>
    </row>
    <row r="23" spans="1:7" x14ac:dyDescent="0.2">
      <c r="A23" s="44" t="s">
        <v>65</v>
      </c>
      <c r="B23" s="50">
        <v>19050656.829999998</v>
      </c>
      <c r="C23" s="50">
        <v>178424388.19999999</v>
      </c>
      <c r="D23" s="50">
        <v>21074412.460000001</v>
      </c>
      <c r="E23" s="50">
        <v>2531361.04</v>
      </c>
      <c r="F23" s="50">
        <f t="shared" si="2"/>
        <v>221080818.52999997</v>
      </c>
      <c r="G23" s="50">
        <f t="shared" si="1"/>
        <v>18423401.544166666</v>
      </c>
    </row>
    <row r="24" spans="1:7" x14ac:dyDescent="0.2">
      <c r="A24" s="44" t="s">
        <v>66</v>
      </c>
      <c r="B24" s="50">
        <v>18569754.82</v>
      </c>
      <c r="C24" s="50">
        <v>242898370.71599999</v>
      </c>
      <c r="D24" s="50">
        <v>15915900.52</v>
      </c>
      <c r="E24" s="50">
        <v>1091751.96</v>
      </c>
      <c r="F24" s="50">
        <f t="shared" si="2"/>
        <v>278475778.01599997</v>
      </c>
      <c r="G24" s="50">
        <f t="shared" si="1"/>
        <v>23206314.834666666</v>
      </c>
    </row>
    <row r="25" spans="1:7" x14ac:dyDescent="0.2">
      <c r="A25" s="44" t="s">
        <v>67</v>
      </c>
      <c r="B25" s="50">
        <v>32740447.66</v>
      </c>
      <c r="C25" s="50">
        <v>435407994.42999995</v>
      </c>
      <c r="D25" s="50">
        <v>12663749.120000001</v>
      </c>
      <c r="E25" s="50">
        <v>2842244.04</v>
      </c>
      <c r="F25" s="50">
        <f t="shared" si="2"/>
        <v>483654435.25</v>
      </c>
      <c r="G25" s="50">
        <f t="shared" si="1"/>
        <v>40304536.270833336</v>
      </c>
    </row>
    <row r="26" spans="1:7" x14ac:dyDescent="0.2">
      <c r="A26" s="44" t="s">
        <v>68</v>
      </c>
      <c r="B26" s="50">
        <v>23694680.670000002</v>
      </c>
      <c r="C26" s="50">
        <v>313406687.61999995</v>
      </c>
      <c r="D26" s="50">
        <v>16272288.359999999</v>
      </c>
      <c r="E26" s="50">
        <v>10490957.23</v>
      </c>
      <c r="F26" s="50">
        <f t="shared" si="2"/>
        <v>363864613.88</v>
      </c>
      <c r="G26" s="50">
        <f t="shared" si="1"/>
        <v>30322051.156666666</v>
      </c>
    </row>
    <row r="27" spans="1:7" x14ac:dyDescent="0.2">
      <c r="A27" s="44" t="s">
        <v>69</v>
      </c>
      <c r="B27" s="50">
        <v>22598580.020000003</v>
      </c>
      <c r="C27" s="50">
        <v>374872047.47999996</v>
      </c>
      <c r="D27" s="50">
        <v>14874074.649999999</v>
      </c>
      <c r="E27" s="50">
        <v>21524326.16</v>
      </c>
      <c r="F27" s="50">
        <f t="shared" si="2"/>
        <v>433869028.30999994</v>
      </c>
      <c r="G27" s="50">
        <f t="shared" si="1"/>
        <v>36155752.359166659</v>
      </c>
    </row>
    <row r="28" spans="1:7" x14ac:dyDescent="0.2">
      <c r="A28" s="44" t="s">
        <v>70</v>
      </c>
      <c r="B28" s="50">
        <v>25978166.789999999</v>
      </c>
      <c r="C28" s="50">
        <v>411350276.64999998</v>
      </c>
      <c r="D28" s="50">
        <v>13474503.300000003</v>
      </c>
      <c r="E28" s="50">
        <v>4304884.8</v>
      </c>
      <c r="F28" s="50">
        <f t="shared" si="2"/>
        <v>455107831.54000002</v>
      </c>
      <c r="G28" s="50">
        <f t="shared" si="1"/>
        <v>37925652.628333338</v>
      </c>
    </row>
    <row r="29" spans="1:7" x14ac:dyDescent="0.2">
      <c r="A29" s="44" t="s">
        <v>71</v>
      </c>
      <c r="B29" s="50">
        <v>38696837.020000003</v>
      </c>
      <c r="C29" s="50">
        <v>459982044.53999996</v>
      </c>
      <c r="D29" s="50">
        <v>13769853.57</v>
      </c>
      <c r="E29" s="50">
        <v>43902608</v>
      </c>
      <c r="F29" s="50">
        <f t="shared" si="2"/>
        <v>556351343.12999988</v>
      </c>
      <c r="G29" s="50">
        <f t="shared" si="1"/>
        <v>46362611.927499987</v>
      </c>
    </row>
    <row r="30" spans="1:7" x14ac:dyDescent="0.2">
      <c r="A30" s="44" t="s">
        <v>80</v>
      </c>
      <c r="B30" s="50">
        <v>37995174.509999998</v>
      </c>
      <c r="C30" s="50">
        <v>443298720.10000002</v>
      </c>
      <c r="D30" s="50">
        <v>18494328.27</v>
      </c>
      <c r="E30" s="50">
        <v>3910045.65</v>
      </c>
      <c r="F30" s="50">
        <f t="shared" si="2"/>
        <v>503698268.52999997</v>
      </c>
      <c r="G30" s="50">
        <f t="shared" si="1"/>
        <v>41974855.710833333</v>
      </c>
    </row>
    <row r="31" spans="1:7" x14ac:dyDescent="0.2">
      <c r="A31" s="44" t="s">
        <v>105</v>
      </c>
      <c r="B31" s="50">
        <v>52139306.509999998</v>
      </c>
      <c r="C31" s="50">
        <v>522453427</v>
      </c>
      <c r="D31" s="50">
        <v>25057910</v>
      </c>
      <c r="E31" s="50">
        <v>1335183</v>
      </c>
      <c r="F31" s="50">
        <f>+B31+C31+D31+E31</f>
        <v>600985826.50999999</v>
      </c>
      <c r="G31" s="50">
        <f t="shared" si="1"/>
        <v>50082152.209166668</v>
      </c>
    </row>
    <row r="32" spans="1:7" x14ac:dyDescent="0.2">
      <c r="A32" s="44" t="s">
        <v>109</v>
      </c>
      <c r="B32" s="50">
        <v>61175021.460000001</v>
      </c>
      <c r="C32" s="50">
        <v>693034893.25000012</v>
      </c>
      <c r="D32" s="50">
        <v>29820734.539999999</v>
      </c>
      <c r="E32" s="50">
        <v>2322080.66</v>
      </c>
      <c r="F32" s="50">
        <f>+B32+C32+D32+E32</f>
        <v>786352729.91000009</v>
      </c>
      <c r="G32" s="50">
        <f t="shared" si="1"/>
        <v>65529394.159166671</v>
      </c>
    </row>
    <row r="33" spans="1:7" x14ac:dyDescent="0.2">
      <c r="A33" s="44" t="s">
        <v>111</v>
      </c>
      <c r="B33" s="50">
        <v>143182978</v>
      </c>
      <c r="C33" s="50">
        <v>684405483.46000004</v>
      </c>
      <c r="D33" s="50">
        <v>21853067.02</v>
      </c>
      <c r="E33" s="50">
        <v>1581618</v>
      </c>
      <c r="F33" s="50">
        <f t="shared" ref="F33:F42" si="3">SUM(B33:E33)</f>
        <v>851023146.48000002</v>
      </c>
      <c r="G33" s="50">
        <f t="shared" si="1"/>
        <v>70918595.540000007</v>
      </c>
    </row>
    <row r="34" spans="1:7" x14ac:dyDescent="0.2">
      <c r="A34" s="44" t="s">
        <v>112</v>
      </c>
      <c r="B34" s="50">
        <v>29151741</v>
      </c>
      <c r="C34" s="50">
        <v>420718802</v>
      </c>
      <c r="D34" s="50">
        <v>26049541.710000001</v>
      </c>
      <c r="E34" s="50">
        <v>3612904</v>
      </c>
      <c r="F34" s="50">
        <f t="shared" si="3"/>
        <v>479532988.70999998</v>
      </c>
      <c r="G34" s="50">
        <f>SUM(F34/12)</f>
        <v>39961082.392499998</v>
      </c>
    </row>
    <row r="35" spans="1:7" x14ac:dyDescent="0.2">
      <c r="A35" s="44" t="s">
        <v>113</v>
      </c>
      <c r="B35" s="50">
        <v>30293007</v>
      </c>
      <c r="C35" s="50">
        <v>501602312</v>
      </c>
      <c r="D35" s="50">
        <v>22735393.390000001</v>
      </c>
      <c r="E35" s="50">
        <v>3725864</v>
      </c>
      <c r="F35" s="50">
        <f t="shared" si="3"/>
        <v>558356576.38999999</v>
      </c>
      <c r="G35" s="50">
        <f t="shared" ref="G35:G42" si="4">F35/12</f>
        <v>46529714.699166663</v>
      </c>
    </row>
    <row r="36" spans="1:7" x14ac:dyDescent="0.2">
      <c r="A36" s="77" t="s">
        <v>114</v>
      </c>
      <c r="B36" s="50">
        <v>28328115</v>
      </c>
      <c r="C36" s="50">
        <v>598011946</v>
      </c>
      <c r="D36" s="50">
        <v>16850803.66</v>
      </c>
      <c r="E36" s="50">
        <v>2921848</v>
      </c>
      <c r="F36" s="50">
        <f t="shared" si="3"/>
        <v>646112712.65999997</v>
      </c>
      <c r="G36" s="50">
        <f t="shared" si="4"/>
        <v>53842726.055</v>
      </c>
    </row>
    <row r="37" spans="1:7" x14ac:dyDescent="0.2">
      <c r="A37" s="77" t="s">
        <v>117</v>
      </c>
      <c r="B37" s="81">
        <v>17365615</v>
      </c>
      <c r="C37" s="50">
        <v>535801788.35000002</v>
      </c>
      <c r="D37" s="50">
        <v>17837245.760000002</v>
      </c>
      <c r="E37" s="50">
        <v>3539485</v>
      </c>
      <c r="F37" s="50">
        <f t="shared" si="3"/>
        <v>574544134.11000001</v>
      </c>
      <c r="G37" s="50">
        <f t="shared" si="4"/>
        <v>47878677.842500001</v>
      </c>
    </row>
    <row r="38" spans="1:7" x14ac:dyDescent="0.2">
      <c r="A38" s="77" t="s">
        <v>119</v>
      </c>
      <c r="B38" s="81">
        <v>17298584</v>
      </c>
      <c r="C38" s="82">
        <v>560690609.86000001</v>
      </c>
      <c r="D38" s="82">
        <v>14367830.33</v>
      </c>
      <c r="E38" s="50">
        <v>2272946</v>
      </c>
      <c r="F38" s="50">
        <f t="shared" si="3"/>
        <v>594629970.19000006</v>
      </c>
      <c r="G38" s="50">
        <f t="shared" si="4"/>
        <v>49552497.515833341</v>
      </c>
    </row>
    <row r="39" spans="1:7" x14ac:dyDescent="0.2">
      <c r="A39" s="77" t="s">
        <v>121</v>
      </c>
      <c r="B39" s="81">
        <v>7647344</v>
      </c>
      <c r="C39" s="50">
        <v>432915448.62</v>
      </c>
      <c r="D39" s="50">
        <v>14535051.689999999</v>
      </c>
      <c r="E39" s="50">
        <v>575241</v>
      </c>
      <c r="F39" s="50">
        <f t="shared" si="3"/>
        <v>455673085.31</v>
      </c>
      <c r="G39" s="50">
        <f t="shared" si="4"/>
        <v>37972757.109166667</v>
      </c>
    </row>
    <row r="40" spans="1:7" x14ac:dyDescent="0.2">
      <c r="A40" s="77" t="s">
        <v>122</v>
      </c>
      <c r="B40" s="81">
        <v>2052042</v>
      </c>
      <c r="C40" s="50">
        <v>210979424.09000003</v>
      </c>
      <c r="D40" s="50">
        <v>4105912.15</v>
      </c>
      <c r="E40" s="50">
        <v>982259</v>
      </c>
      <c r="F40" s="50">
        <f t="shared" si="3"/>
        <v>218119637.24000004</v>
      </c>
      <c r="G40" s="50">
        <f t="shared" si="4"/>
        <v>18176636.436666671</v>
      </c>
    </row>
    <row r="41" spans="1:7" s="12" customFormat="1" x14ac:dyDescent="0.2">
      <c r="A41" s="85" t="s">
        <v>124</v>
      </c>
      <c r="B41" s="86">
        <v>1354743</v>
      </c>
      <c r="C41" s="82">
        <v>205204152.16999999</v>
      </c>
      <c r="D41" s="82">
        <v>2664306.15</v>
      </c>
      <c r="E41" s="82">
        <v>1407837</v>
      </c>
      <c r="F41" s="82">
        <f t="shared" si="3"/>
        <v>210631038.31999999</v>
      </c>
      <c r="G41" s="82">
        <f t="shared" si="4"/>
        <v>17552586.526666667</v>
      </c>
    </row>
    <row r="42" spans="1:7" s="12" customFormat="1" x14ac:dyDescent="0.2">
      <c r="A42" s="85" t="s">
        <v>125</v>
      </c>
      <c r="B42" s="86">
        <f>(2833885/8)*12</f>
        <v>4250827.5</v>
      </c>
      <c r="C42" s="86">
        <f>+(123105968.81/8)*12</f>
        <v>184658953.215</v>
      </c>
      <c r="D42" s="82">
        <f>+(1221666.33/8)*12</f>
        <v>1832499.4950000001</v>
      </c>
      <c r="E42" s="82">
        <f>+(770264/8)*12</f>
        <v>1155396</v>
      </c>
      <c r="F42" s="82">
        <f t="shared" si="3"/>
        <v>191897676.21000001</v>
      </c>
      <c r="G42" s="82">
        <f t="shared" si="4"/>
        <v>15991473.0175</v>
      </c>
    </row>
    <row r="43" spans="1:7" x14ac:dyDescent="0.2">
      <c r="A43" s="44"/>
      <c r="B43" s="50"/>
      <c r="C43" s="50"/>
      <c r="D43" s="50"/>
      <c r="E43" s="50"/>
      <c r="F43" s="50"/>
      <c r="G43" s="50"/>
    </row>
    <row r="44" spans="1:7" x14ac:dyDescent="0.2">
      <c r="A44" s="44"/>
      <c r="B44" s="50">
        <f>SUM(B5:B43)</f>
        <v>1511235243.77</v>
      </c>
      <c r="C44" s="50">
        <f>SUM(C5:C43)</f>
        <v>13937930894.821001</v>
      </c>
      <c r="D44" s="50">
        <f>SUM(D5:D43)</f>
        <v>662036606.64499998</v>
      </c>
      <c r="E44" s="50">
        <f>SUM(E5:E43)</f>
        <v>183792051.02000001</v>
      </c>
      <c r="F44" s="50">
        <f>SUM(F5:F43)</f>
        <v>16294994796.256001</v>
      </c>
      <c r="G44" s="50"/>
    </row>
    <row r="46" spans="1:7" x14ac:dyDescent="0.2">
      <c r="A46" s="46" t="s">
        <v>54</v>
      </c>
      <c r="B46" s="31">
        <f>B44/F44</f>
        <v>9.2742296801299196E-2</v>
      </c>
      <c r="C46" s="31">
        <f>C44/F44</f>
        <v>0.855350435461534</v>
      </c>
      <c r="D46" s="31">
        <f>D44/F44</f>
        <v>4.0628218353105088E-2</v>
      </c>
      <c r="E46" s="31">
        <f>E44/F44</f>
        <v>1.1279049384061711E-2</v>
      </c>
      <c r="F46" s="75"/>
    </row>
    <row r="47" spans="1:7" x14ac:dyDescent="0.2">
      <c r="A47" s="46"/>
      <c r="B47" s="31"/>
      <c r="C47" s="31"/>
      <c r="D47" s="31"/>
      <c r="E47" s="31"/>
    </row>
    <row r="48" spans="1:7" x14ac:dyDescent="0.2">
      <c r="A48" s="79"/>
      <c r="B48" s="50"/>
      <c r="C48" s="50"/>
      <c r="D48" s="50"/>
      <c r="E48" s="50"/>
      <c r="F48" s="50"/>
      <c r="G48" s="45"/>
    </row>
    <row r="49" spans="1:7" x14ac:dyDescent="0.2">
      <c r="A49" s="44"/>
      <c r="B49" s="50"/>
      <c r="C49" s="50"/>
      <c r="D49" s="50"/>
      <c r="E49" s="50"/>
      <c r="F49" s="50"/>
      <c r="G49" s="45"/>
    </row>
    <row r="50" spans="1:7" x14ac:dyDescent="0.2">
      <c r="A50" s="44"/>
      <c r="B50" s="50"/>
      <c r="C50" s="50"/>
      <c r="D50" s="50"/>
      <c r="E50" s="52"/>
      <c r="F50" s="50"/>
    </row>
    <row r="51" spans="1:7" x14ac:dyDescent="0.2">
      <c r="A51" s="44"/>
      <c r="B51" s="50"/>
      <c r="C51" s="50"/>
      <c r="D51" s="50"/>
      <c r="E51" s="50"/>
      <c r="F51" s="50"/>
    </row>
    <row r="52" spans="1:7" x14ac:dyDescent="0.2">
      <c r="A52" s="44"/>
      <c r="B52" s="50"/>
      <c r="C52" s="50"/>
      <c r="D52" s="50"/>
      <c r="E52" s="50"/>
      <c r="F52" s="50"/>
    </row>
    <row r="53" spans="1:7" x14ac:dyDescent="0.2">
      <c r="A53" s="44"/>
      <c r="B53" s="51"/>
      <c r="C53" s="51"/>
      <c r="D53" s="51"/>
      <c r="E53" s="51"/>
      <c r="F53" s="51"/>
    </row>
    <row r="54" spans="1:7" x14ac:dyDescent="0.2">
      <c r="B54" s="51"/>
      <c r="C54" s="51"/>
      <c r="D54" s="51"/>
      <c r="E54" s="51"/>
      <c r="F54" s="51"/>
    </row>
  </sheetData>
  <phoneticPr fontId="4" type="noConversion"/>
  <pageMargins left="0.75" right="0.75" top="1" bottom="1" header="0.5" footer="0.5"/>
  <pageSetup scale="73" orientation="landscape" r:id="rId1"/>
  <headerFooter alignWithMargins="0">
    <oddFooter>&amp;LSource:  SONRIS Revenue Statements&amp;C2&amp;R&amp;"Arial,Italic"As of February 2018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C000"/>
    <pageSetUpPr fitToPage="1"/>
  </sheetPr>
  <dimension ref="A1:M222"/>
  <sheetViews>
    <sheetView workbookViewId="0">
      <pane ySplit="18" topLeftCell="A167" activePane="bottomLeft" state="frozen"/>
      <selection pane="bottomLeft" activeCell="B173" sqref="B173:I176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2" t="s">
        <v>8</v>
      </c>
    </row>
    <row r="2" spans="1:9" x14ac:dyDescent="0.2">
      <c r="A2" t="s">
        <v>9</v>
      </c>
    </row>
    <row r="3" spans="1:9" x14ac:dyDescent="0.2">
      <c r="A3" t="s">
        <v>10</v>
      </c>
    </row>
    <row r="4" spans="1:9" x14ac:dyDescent="0.2">
      <c r="A4" s="80" t="s">
        <v>128</v>
      </c>
    </row>
    <row r="5" spans="1:9" x14ac:dyDescent="0.2">
      <c r="A5" s="10"/>
    </row>
    <row r="6" spans="1:9" ht="25.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</row>
    <row r="7" spans="1:9" hidden="1" x14ac:dyDescent="0.2">
      <c r="A7" s="1">
        <v>37987</v>
      </c>
      <c r="B7" s="11">
        <v>80</v>
      </c>
      <c r="C7" s="15">
        <v>102312.993</v>
      </c>
      <c r="D7" s="11">
        <v>24</v>
      </c>
      <c r="E7" s="16">
        <f t="shared" ref="E7:E30" si="0">D7/B7</f>
        <v>0.3</v>
      </c>
      <c r="F7" s="11">
        <v>21</v>
      </c>
      <c r="G7" s="17">
        <v>4054.3330000000001</v>
      </c>
      <c r="H7" s="18">
        <v>1209755.95</v>
      </c>
      <c r="I7" s="34">
        <f>H7/G7</f>
        <v>298.38593672498041</v>
      </c>
    </row>
    <row r="8" spans="1:9" hidden="1" x14ac:dyDescent="0.2">
      <c r="A8" s="1">
        <v>38018</v>
      </c>
      <c r="B8" s="11">
        <f>189-B7</f>
        <v>109</v>
      </c>
      <c r="C8" s="15">
        <v>132831.10699999999</v>
      </c>
      <c r="D8" s="11">
        <v>36</v>
      </c>
      <c r="E8" s="16">
        <f t="shared" si="0"/>
        <v>0.33027522935779818</v>
      </c>
      <c r="F8" s="11">
        <v>33</v>
      </c>
      <c r="G8" s="17">
        <v>13638.395</v>
      </c>
      <c r="H8" s="18">
        <v>4170405.46</v>
      </c>
      <c r="I8" s="6">
        <f>H8/G8</f>
        <v>305.784182083009</v>
      </c>
    </row>
    <row r="9" spans="1:9" hidden="1" x14ac:dyDescent="0.2">
      <c r="A9" s="1">
        <v>38047</v>
      </c>
      <c r="B9" s="11">
        <f>273-189</f>
        <v>84</v>
      </c>
      <c r="C9" s="15">
        <v>126328.255</v>
      </c>
      <c r="D9" s="11">
        <v>35</v>
      </c>
      <c r="E9" s="16">
        <f t="shared" si="0"/>
        <v>0.41666666666666669</v>
      </c>
      <c r="F9" s="11">
        <v>37</v>
      </c>
      <c r="G9" s="17">
        <v>13838.581</v>
      </c>
      <c r="H9" s="18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1">
        <f>294-273</f>
        <v>21</v>
      </c>
      <c r="C10" s="15">
        <v>27689.52</v>
      </c>
      <c r="D10" s="11">
        <v>9</v>
      </c>
      <c r="E10" s="16">
        <f t="shared" si="0"/>
        <v>0.42857142857142855</v>
      </c>
      <c r="F10" s="11">
        <v>9</v>
      </c>
      <c r="G10" s="17">
        <v>2540.44</v>
      </c>
      <c r="H10" s="18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1">
        <f>366-294</f>
        <v>72</v>
      </c>
      <c r="C11" s="15">
        <v>96587.86</v>
      </c>
      <c r="D11" s="11">
        <v>28</v>
      </c>
      <c r="E11" s="16">
        <f t="shared" si="0"/>
        <v>0.3888888888888889</v>
      </c>
      <c r="F11" s="11">
        <v>31</v>
      </c>
      <c r="G11" s="17">
        <v>14771.108</v>
      </c>
      <c r="H11" s="18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1">
        <f>467-366</f>
        <v>101</v>
      </c>
      <c r="C12" s="15">
        <v>124977.28</v>
      </c>
      <c r="D12" s="11">
        <v>25</v>
      </c>
      <c r="E12" s="16">
        <f t="shared" si="0"/>
        <v>0.24752475247524752</v>
      </c>
      <c r="F12" s="11">
        <v>24</v>
      </c>
      <c r="G12" s="17">
        <v>5544.19</v>
      </c>
      <c r="H12" s="18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1">
        <f>578-467</f>
        <v>111</v>
      </c>
      <c r="C13" s="15">
        <v>140323.89000000001</v>
      </c>
      <c r="D13" s="11">
        <v>31</v>
      </c>
      <c r="E13" s="16">
        <f t="shared" si="0"/>
        <v>0.27927927927927926</v>
      </c>
      <c r="F13" s="11">
        <v>32</v>
      </c>
      <c r="G13" s="17">
        <v>5817.56</v>
      </c>
      <c r="H13" s="18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1">
        <f>628-578</f>
        <v>50</v>
      </c>
      <c r="C14" s="15">
        <v>43044.913</v>
      </c>
      <c r="D14" s="11">
        <v>26</v>
      </c>
      <c r="E14" s="16">
        <f t="shared" si="0"/>
        <v>0.52</v>
      </c>
      <c r="F14" s="11">
        <v>27</v>
      </c>
      <c r="G14" s="17">
        <v>6881.4530000000004</v>
      </c>
      <c r="H14" s="18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1">
        <f>778-628</f>
        <v>150</v>
      </c>
      <c r="C15" s="15">
        <v>225055.041</v>
      </c>
      <c r="D15" s="11">
        <v>43</v>
      </c>
      <c r="E15" s="16">
        <f t="shared" si="0"/>
        <v>0.28666666666666668</v>
      </c>
      <c r="F15" s="11">
        <v>48</v>
      </c>
      <c r="G15" s="17">
        <v>10518.290999999999</v>
      </c>
      <c r="H15" s="18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1">
        <f>914-778</f>
        <v>136</v>
      </c>
      <c r="C16" s="15">
        <v>199371.38399999999</v>
      </c>
      <c r="D16" s="11">
        <v>56</v>
      </c>
      <c r="E16" s="16">
        <f t="shared" si="0"/>
        <v>0.41176470588235292</v>
      </c>
      <c r="F16" s="11">
        <v>75</v>
      </c>
      <c r="G16" s="17">
        <v>16777.063999999998</v>
      </c>
      <c r="H16" s="18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1">
        <f>988-914</f>
        <v>74</v>
      </c>
      <c r="C17" s="15">
        <v>81727.592999999993</v>
      </c>
      <c r="D17" s="11">
        <v>30</v>
      </c>
      <c r="E17" s="16">
        <f t="shared" si="0"/>
        <v>0.40540540540540543</v>
      </c>
      <c r="F17" s="11">
        <v>33</v>
      </c>
      <c r="G17" s="17">
        <v>8058.3729999999996</v>
      </c>
      <c r="H17" s="18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1">
        <v>72</v>
      </c>
      <c r="C18" s="15">
        <v>47855.303999999996</v>
      </c>
      <c r="D18" s="11">
        <v>30</v>
      </c>
      <c r="E18" s="16">
        <f t="shared" si="0"/>
        <v>0.41666666666666669</v>
      </c>
      <c r="F18" s="11">
        <v>32</v>
      </c>
      <c r="G18" s="17">
        <v>3481.174</v>
      </c>
      <c r="H18" s="18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1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11">
        <v>24</v>
      </c>
      <c r="G19" s="15">
        <v>3472.91</v>
      </c>
      <c r="H19" s="20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1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20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1">
        <f>250-B20-B19</f>
        <v>64</v>
      </c>
      <c r="C21" s="15">
        <v>68473.919999999998</v>
      </c>
      <c r="D21" s="11">
        <v>17</v>
      </c>
      <c r="E21" s="16">
        <f t="shared" si="0"/>
        <v>0.265625</v>
      </c>
      <c r="F21" s="37">
        <v>18</v>
      </c>
      <c r="G21" s="15">
        <v>9143.27</v>
      </c>
      <c r="H21" s="20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1">
        <f>296-250</f>
        <v>46</v>
      </c>
      <c r="C22" s="15">
        <v>50416.84</v>
      </c>
      <c r="D22" s="11">
        <v>26</v>
      </c>
      <c r="E22" s="16">
        <f t="shared" si="0"/>
        <v>0.56521739130434778</v>
      </c>
      <c r="F22" s="37">
        <v>30</v>
      </c>
      <c r="G22" s="15">
        <v>9349.02</v>
      </c>
      <c r="H22" s="20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1">
        <v>95</v>
      </c>
      <c r="C23" s="15">
        <v>115385.349</v>
      </c>
      <c r="D23" s="11">
        <v>43</v>
      </c>
      <c r="E23" s="16">
        <f t="shared" si="0"/>
        <v>0.45263157894736844</v>
      </c>
      <c r="F23" s="37">
        <v>47</v>
      </c>
      <c r="G23" s="15">
        <v>10719.221</v>
      </c>
      <c r="H23" s="20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1">
        <v>94</v>
      </c>
      <c r="C24" s="15">
        <v>123785.14</v>
      </c>
      <c r="D24" s="11">
        <v>42</v>
      </c>
      <c r="E24" s="16">
        <f t="shared" si="0"/>
        <v>0.44680851063829785</v>
      </c>
      <c r="F24" s="37">
        <v>42</v>
      </c>
      <c r="G24" s="15">
        <v>8891.85</v>
      </c>
      <c r="H24" s="20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1">
        <v>148</v>
      </c>
      <c r="C25" s="15">
        <v>152777.69</v>
      </c>
      <c r="D25" s="11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20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1">
        <v>112</v>
      </c>
      <c r="C26" s="15">
        <v>165294.17000000001</v>
      </c>
      <c r="D26" s="11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20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1">
        <v>110</v>
      </c>
      <c r="C27" s="15">
        <v>125382.28</v>
      </c>
      <c r="D27" s="11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20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1">
        <v>36</v>
      </c>
      <c r="C28" s="15">
        <v>19207.59</v>
      </c>
      <c r="D28" s="11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20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1">
        <v>58</v>
      </c>
      <c r="C29" s="15">
        <v>50384.311000000002</v>
      </c>
      <c r="D29" s="11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20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38">
        <v>75</v>
      </c>
      <c r="C30" s="39">
        <v>88898.39</v>
      </c>
      <c r="D30" s="11">
        <v>28</v>
      </c>
      <c r="E30" s="25">
        <f t="shared" si="0"/>
        <v>0.37333333333333335</v>
      </c>
      <c r="F30" s="37">
        <v>33</v>
      </c>
      <c r="G30" s="39">
        <v>8547.41</v>
      </c>
      <c r="H30" s="40">
        <v>4024433.63</v>
      </c>
      <c r="I30" s="6">
        <f t="shared" si="1"/>
        <v>470.83661951398142</v>
      </c>
    </row>
    <row r="31" spans="1:9" x14ac:dyDescent="0.2">
      <c r="A31" s="1">
        <v>38718</v>
      </c>
      <c r="B31" s="38">
        <v>47</v>
      </c>
      <c r="C31" s="39">
        <v>47043.313000000002</v>
      </c>
      <c r="D31" s="11">
        <v>23</v>
      </c>
      <c r="E31" s="25">
        <f t="shared" ref="E31:E50" si="2">D31/B31</f>
        <v>0.48936170212765956</v>
      </c>
      <c r="F31" s="37">
        <v>26</v>
      </c>
      <c r="G31" s="39">
        <v>4329.7430000000004</v>
      </c>
      <c r="H31" s="40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38">
        <v>30</v>
      </c>
      <c r="C32" s="39">
        <v>27775.39</v>
      </c>
      <c r="D32" s="11">
        <v>22</v>
      </c>
      <c r="E32" s="25">
        <f t="shared" si="2"/>
        <v>0.73333333333333328</v>
      </c>
      <c r="F32" s="37">
        <v>21</v>
      </c>
      <c r="G32" s="39">
        <v>4893.6499999999996</v>
      </c>
      <c r="H32" s="40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38">
        <v>90</v>
      </c>
      <c r="C33" s="39">
        <v>102468.21400000001</v>
      </c>
      <c r="D33" s="11">
        <v>33</v>
      </c>
      <c r="E33" s="25">
        <f t="shared" si="2"/>
        <v>0.36666666666666664</v>
      </c>
      <c r="F33" s="37">
        <v>35</v>
      </c>
      <c r="G33" s="39">
        <v>11677.773999999999</v>
      </c>
      <c r="H33" s="40">
        <v>4813881.28</v>
      </c>
      <c r="I33" s="6">
        <f t="shared" si="3"/>
        <v>412.22593278479275</v>
      </c>
    </row>
    <row r="34" spans="1:9" x14ac:dyDescent="0.2">
      <c r="A34" s="1">
        <v>38808</v>
      </c>
      <c r="B34" s="38">
        <v>68</v>
      </c>
      <c r="C34" s="39">
        <v>71781.41</v>
      </c>
      <c r="D34" s="11">
        <v>28</v>
      </c>
      <c r="E34" s="25">
        <f t="shared" si="2"/>
        <v>0.41176470588235292</v>
      </c>
      <c r="F34" s="37">
        <v>30</v>
      </c>
      <c r="G34" s="39">
        <v>6467.8519999999999</v>
      </c>
      <c r="H34" s="40">
        <v>3141523.23</v>
      </c>
      <c r="I34" s="6">
        <f t="shared" si="3"/>
        <v>485.71353055079186</v>
      </c>
    </row>
    <row r="35" spans="1:9" x14ac:dyDescent="0.2">
      <c r="A35" s="1">
        <v>38838</v>
      </c>
      <c r="B35" s="38">
        <v>97</v>
      </c>
      <c r="C35" s="39">
        <v>120198.39999999999</v>
      </c>
      <c r="D35" s="11">
        <v>35</v>
      </c>
      <c r="E35" s="25">
        <f t="shared" si="2"/>
        <v>0.36082474226804123</v>
      </c>
      <c r="F35" s="37">
        <v>31</v>
      </c>
      <c r="G35" s="39">
        <v>16817.78</v>
      </c>
      <c r="H35" s="40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38">
        <v>38</v>
      </c>
      <c r="C36" s="39">
        <v>31183.564999999999</v>
      </c>
      <c r="D36" s="11">
        <v>23</v>
      </c>
      <c r="E36" s="25">
        <f t="shared" si="2"/>
        <v>0.60526315789473684</v>
      </c>
      <c r="F36" s="37">
        <v>21</v>
      </c>
      <c r="G36" s="39">
        <v>3267.6849999999999</v>
      </c>
      <c r="H36" s="40">
        <v>890923.62</v>
      </c>
      <c r="I36" s="6">
        <f t="shared" si="3"/>
        <v>272.64672696419638</v>
      </c>
    </row>
    <row r="37" spans="1:9" x14ac:dyDescent="0.2">
      <c r="A37" s="1">
        <v>38899</v>
      </c>
      <c r="B37" s="38">
        <v>46</v>
      </c>
      <c r="C37" s="39">
        <v>61199.576000000001</v>
      </c>
      <c r="D37" s="11">
        <v>17</v>
      </c>
      <c r="E37" s="25">
        <f t="shared" si="2"/>
        <v>0.36956521739130432</v>
      </c>
      <c r="F37" s="37">
        <v>19</v>
      </c>
      <c r="G37" s="39">
        <v>4912.0219999999999</v>
      </c>
      <c r="H37" s="40">
        <v>1590293.21</v>
      </c>
      <c r="I37" s="6">
        <f t="shared" si="3"/>
        <v>323.75531094934018</v>
      </c>
    </row>
    <row r="38" spans="1:9" x14ac:dyDescent="0.2">
      <c r="A38" s="1">
        <v>38930</v>
      </c>
      <c r="B38" s="38">
        <v>98</v>
      </c>
      <c r="C38" s="39">
        <v>144142.10999999999</v>
      </c>
      <c r="D38" s="11">
        <v>37</v>
      </c>
      <c r="E38" s="25">
        <f t="shared" si="2"/>
        <v>0.37755102040816324</v>
      </c>
      <c r="F38" s="37">
        <v>47</v>
      </c>
      <c r="G38" s="39">
        <v>11769.25</v>
      </c>
      <c r="H38" s="40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38">
        <v>48</v>
      </c>
      <c r="C39" s="39">
        <v>44760.88</v>
      </c>
      <c r="D39" s="11">
        <v>26</v>
      </c>
      <c r="E39" s="25">
        <f t="shared" si="2"/>
        <v>0.54166666666666663</v>
      </c>
      <c r="F39" s="37">
        <v>23</v>
      </c>
      <c r="G39" s="39">
        <v>5029.74</v>
      </c>
      <c r="H39" s="40">
        <v>2004961.5</v>
      </c>
      <c r="I39" s="6">
        <f t="shared" si="3"/>
        <v>398.62130050459865</v>
      </c>
    </row>
    <row r="40" spans="1:9" x14ac:dyDescent="0.2">
      <c r="A40" s="1">
        <v>38991</v>
      </c>
      <c r="B40" s="38">
        <v>53</v>
      </c>
      <c r="C40" s="39">
        <v>36007.870000000003</v>
      </c>
      <c r="D40" s="11">
        <v>28</v>
      </c>
      <c r="E40" s="25">
        <f t="shared" si="2"/>
        <v>0.52830188679245282</v>
      </c>
      <c r="F40" s="37">
        <v>28</v>
      </c>
      <c r="G40" s="39">
        <v>4383.7</v>
      </c>
      <c r="H40" s="40">
        <v>1846724.83</v>
      </c>
      <c r="I40" s="6">
        <f t="shared" si="3"/>
        <v>421.27080548395196</v>
      </c>
    </row>
    <row r="41" spans="1:9" x14ac:dyDescent="0.2">
      <c r="A41" s="1">
        <v>39022</v>
      </c>
      <c r="B41" s="38">
        <v>93</v>
      </c>
      <c r="C41" s="39">
        <v>84329.324999999997</v>
      </c>
      <c r="D41" s="11">
        <v>43</v>
      </c>
      <c r="E41" s="25">
        <f t="shared" si="2"/>
        <v>0.46236559139784944</v>
      </c>
      <c r="F41" s="37">
        <v>38</v>
      </c>
      <c r="G41" s="39">
        <v>16457.63</v>
      </c>
      <c r="H41" s="40">
        <v>5058312.37</v>
      </c>
      <c r="I41" s="6">
        <f t="shared" si="3"/>
        <v>307.35363293499734</v>
      </c>
    </row>
    <row r="42" spans="1:9" x14ac:dyDescent="0.2">
      <c r="A42" s="1">
        <v>39052</v>
      </c>
      <c r="B42" s="38">
        <v>72</v>
      </c>
      <c r="C42" s="39">
        <v>58722.375999999997</v>
      </c>
      <c r="D42" s="11">
        <v>37</v>
      </c>
      <c r="E42" s="25">
        <f t="shared" si="2"/>
        <v>0.51388888888888884</v>
      </c>
      <c r="F42" s="37">
        <v>42</v>
      </c>
      <c r="G42" s="39">
        <v>4490.0559999999996</v>
      </c>
      <c r="H42" s="40">
        <v>2214236.41</v>
      </c>
      <c r="I42" s="6">
        <f t="shared" si="3"/>
        <v>493.14227038593737</v>
      </c>
    </row>
    <row r="43" spans="1:9" x14ac:dyDescent="0.2">
      <c r="A43" s="1">
        <v>39083</v>
      </c>
      <c r="B43" s="38">
        <v>44</v>
      </c>
      <c r="C43" s="39">
        <v>43615.048000000003</v>
      </c>
      <c r="D43" s="11">
        <v>23</v>
      </c>
      <c r="E43" s="25">
        <f t="shared" si="2"/>
        <v>0.52272727272727271</v>
      </c>
      <c r="F43" s="37">
        <v>22</v>
      </c>
      <c r="G43" s="39">
        <v>8504.4390000000003</v>
      </c>
      <c r="H43" s="40">
        <v>4569069.37</v>
      </c>
      <c r="I43" s="6">
        <f t="shared" si="3"/>
        <v>537.25699837461354</v>
      </c>
    </row>
    <row r="44" spans="1:9" x14ac:dyDescent="0.2">
      <c r="A44" s="1">
        <v>39114</v>
      </c>
      <c r="B44" s="38">
        <v>61</v>
      </c>
      <c r="C44" s="39">
        <v>68927.865000000005</v>
      </c>
      <c r="D44" s="11">
        <v>36</v>
      </c>
      <c r="E44" s="25">
        <f>D44/B44</f>
        <v>0.5901639344262295</v>
      </c>
      <c r="F44" s="37">
        <v>39</v>
      </c>
      <c r="G44" s="39">
        <v>10701.885</v>
      </c>
      <c r="H44" s="40">
        <v>11078923.369999999</v>
      </c>
      <c r="I44" s="6">
        <f>H44/G44</f>
        <v>1035.2310242541382</v>
      </c>
    </row>
    <row r="45" spans="1:9" x14ac:dyDescent="0.2">
      <c r="A45" s="1">
        <v>39142</v>
      </c>
      <c r="B45" s="38">
        <v>37</v>
      </c>
      <c r="C45" s="39">
        <v>55261.794999999998</v>
      </c>
      <c r="D45" s="11">
        <v>19</v>
      </c>
      <c r="E45" s="25">
        <f>D45/B45</f>
        <v>0.51351351351351349</v>
      </c>
      <c r="F45" s="37">
        <v>23</v>
      </c>
      <c r="G45" s="39">
        <v>5996.2950000000001</v>
      </c>
      <c r="H45" s="40">
        <v>2567201.33</v>
      </c>
      <c r="I45" s="6">
        <f>H45/G45</f>
        <v>428.13125938600422</v>
      </c>
    </row>
    <row r="46" spans="1: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40">
        <v>3250525.86</v>
      </c>
      <c r="I46" s="6">
        <f>H46/G46</f>
        <v>322.24518594008993</v>
      </c>
    </row>
    <row r="47" spans="1: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40">
        <v>4844311.6399999997</v>
      </c>
      <c r="I47" s="6">
        <f>H47/G47</f>
        <v>768.47361199020895</v>
      </c>
    </row>
    <row r="48" spans="1: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 t="shared" si="2"/>
        <v>0.31313131313131315</v>
      </c>
      <c r="F48" s="37">
        <v>31</v>
      </c>
      <c r="G48" s="39">
        <v>8098.1279999999997</v>
      </c>
      <c r="H48" s="40">
        <v>4008594.4</v>
      </c>
      <c r="I48" s="6">
        <f t="shared" si="3"/>
        <v>495.00259813132124</v>
      </c>
    </row>
    <row r="49" spans="1: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2"/>
        <v>0.27777777777777779</v>
      </c>
      <c r="F49" s="37">
        <v>27</v>
      </c>
      <c r="G49" s="39">
        <v>8524.27</v>
      </c>
      <c r="H49" s="40">
        <v>2529957.38</v>
      </c>
      <c r="I49" s="6">
        <f t="shared" si="3"/>
        <v>296.79460880521145</v>
      </c>
    </row>
    <row r="50" spans="1: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2"/>
        <v>0.3493975903614458</v>
      </c>
      <c r="F50" s="37">
        <v>28</v>
      </c>
      <c r="G50" s="39">
        <v>10786.901</v>
      </c>
      <c r="H50" s="40">
        <v>2892575.29</v>
      </c>
      <c r="I50" s="6">
        <f t="shared" si="3"/>
        <v>268.15628418208343</v>
      </c>
    </row>
    <row r="51" spans="1: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69" si="4">D51/B51</f>
        <v>0.31111111111111112</v>
      </c>
      <c r="F51" s="37">
        <v>14</v>
      </c>
      <c r="G51" s="39">
        <v>3083.3</v>
      </c>
      <c r="H51" s="40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4"/>
        <v>0.34042553191489361</v>
      </c>
      <c r="F52" s="37">
        <v>18</v>
      </c>
      <c r="G52" s="39">
        <v>5381.1890000000003</v>
      </c>
      <c r="H52" s="40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4"/>
        <v>0.51162790697674421</v>
      </c>
      <c r="F53" s="37">
        <v>19</v>
      </c>
      <c r="G53" s="39">
        <v>3024.4690000000001</v>
      </c>
      <c r="H53" s="40">
        <v>1171854.94</v>
      </c>
      <c r="I53" s="6">
        <f t="shared" si="5"/>
        <v>387.45807611187286</v>
      </c>
    </row>
    <row r="54" spans="1: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4"/>
        <v>0.50980392156862742</v>
      </c>
      <c r="F54" s="37">
        <v>24</v>
      </c>
      <c r="G54" s="39">
        <v>9097.2000000000007</v>
      </c>
      <c r="H54" s="40">
        <v>2413328.16</v>
      </c>
      <c r="I54" s="6">
        <f t="shared" si="5"/>
        <v>265.28252209471043</v>
      </c>
    </row>
    <row r="55" spans="1: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4"/>
        <v>0.40677966101694918</v>
      </c>
      <c r="F55" s="37">
        <v>19</v>
      </c>
      <c r="G55" s="39">
        <v>5503.9359999999997</v>
      </c>
      <c r="H55" s="40">
        <v>1304223.48</v>
      </c>
      <c r="I55" s="6">
        <f t="shared" si="5"/>
        <v>236.96196322050258</v>
      </c>
    </row>
    <row r="56" spans="1: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4"/>
        <v>0.4642857142857143</v>
      </c>
      <c r="F56" s="37">
        <v>13</v>
      </c>
      <c r="G56" s="39">
        <v>1407.7</v>
      </c>
      <c r="H56" s="40">
        <v>433826.75</v>
      </c>
      <c r="I56" s="6">
        <f t="shared" si="5"/>
        <v>308.18125310790651</v>
      </c>
    </row>
    <row r="57" spans="1: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4"/>
        <v>0.42608695652173911</v>
      </c>
      <c r="F57" s="37">
        <v>42</v>
      </c>
      <c r="G57" s="39">
        <v>17154.46</v>
      </c>
      <c r="H57" s="40">
        <v>3959010.21</v>
      </c>
      <c r="I57" s="6">
        <f t="shared" si="5"/>
        <v>230.78605855270291</v>
      </c>
    </row>
    <row r="58" spans="1: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f t="shared" si="4"/>
        <v>0.49152542372881358</v>
      </c>
      <c r="F58" s="37">
        <v>24</v>
      </c>
      <c r="G58" s="39">
        <v>3471.2919999999999</v>
      </c>
      <c r="H58" s="40">
        <v>1409967.24</v>
      </c>
      <c r="I58" s="6">
        <f t="shared" si="5"/>
        <v>406.17938220120925</v>
      </c>
    </row>
    <row r="59" spans="1: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f t="shared" si="4"/>
        <v>0.58695652173913049</v>
      </c>
      <c r="F59" s="37">
        <v>20</v>
      </c>
      <c r="G59" s="39">
        <v>4675.3630000000003</v>
      </c>
      <c r="H59" s="40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f t="shared" si="4"/>
        <v>0.75308641975308643</v>
      </c>
      <c r="F60" s="37">
        <v>38</v>
      </c>
      <c r="G60" s="39">
        <v>9852.02</v>
      </c>
      <c r="H60" s="40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 t="shared" si="4"/>
        <v>0.56716417910447758</v>
      </c>
      <c r="F61" s="37">
        <v>29</v>
      </c>
      <c r="G61" s="39">
        <v>6568.7629999999999</v>
      </c>
      <c r="H61" s="40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 t="shared" si="4"/>
        <v>1</v>
      </c>
      <c r="F62" s="37">
        <v>51</v>
      </c>
      <c r="G62" s="39">
        <v>7432.76</v>
      </c>
      <c r="H62" s="40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38">
        <v>0</v>
      </c>
      <c r="C63" s="39">
        <v>0</v>
      </c>
      <c r="D63" s="11">
        <v>0</v>
      </c>
      <c r="E63" s="25"/>
      <c r="F63" s="37">
        <v>0</v>
      </c>
      <c r="G63" s="39">
        <v>0</v>
      </c>
      <c r="H63" s="40">
        <v>0</v>
      </c>
      <c r="I63" s="6">
        <v>0</v>
      </c>
    </row>
    <row r="64" spans="1: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si="4"/>
        <v>0.38692098092643051</v>
      </c>
      <c r="F64" s="37">
        <v>128</v>
      </c>
      <c r="G64" s="39">
        <v>32685.321</v>
      </c>
      <c r="H64" s="40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4"/>
        <v>0.34193548387096773</v>
      </c>
      <c r="F65" s="37">
        <v>41</v>
      </c>
      <c r="G65" s="39">
        <v>8925.3739999999998</v>
      </c>
      <c r="H65" s="40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4"/>
        <v>0.352112676056338</v>
      </c>
      <c r="F66" s="37">
        <v>29</v>
      </c>
      <c r="G66" s="39">
        <v>4268.826</v>
      </c>
      <c r="H66" s="40">
        <v>1501254.23</v>
      </c>
      <c r="I66" s="6">
        <f t="shared" si="5"/>
        <v>351.67847787658712</v>
      </c>
    </row>
    <row r="67" spans="1: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4"/>
        <v>0.31168831168831168</v>
      </c>
      <c r="F67" s="37">
        <v>18</v>
      </c>
      <c r="G67" s="39">
        <v>3594.67</v>
      </c>
      <c r="H67" s="40">
        <v>880837.75</v>
      </c>
      <c r="I67" s="6">
        <f t="shared" si="5"/>
        <v>245.03994803417282</v>
      </c>
    </row>
    <row r="68" spans="1: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4"/>
        <v>0.8571428571428571</v>
      </c>
      <c r="F68" s="37">
        <v>16</v>
      </c>
      <c r="G68" s="39">
        <v>1612.75</v>
      </c>
      <c r="H68" s="40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4"/>
        <v>0.13333333333333333</v>
      </c>
      <c r="F69" s="37">
        <v>6</v>
      </c>
      <c r="G69" s="39">
        <v>2681.87</v>
      </c>
      <c r="H69" s="40">
        <v>1356772.99</v>
      </c>
      <c r="I69" s="6">
        <f t="shared" si="5"/>
        <v>505.90557707868021</v>
      </c>
    </row>
    <row r="70" spans="1: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ref="E70:E171" si="6">D70/B70</f>
        <v>0.3125</v>
      </c>
      <c r="F70" s="37">
        <v>9</v>
      </c>
      <c r="G70" s="39">
        <v>760.07</v>
      </c>
      <c r="H70" s="40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71">
        <v>62</v>
      </c>
      <c r="C71" s="39">
        <v>47678.368999999999</v>
      </c>
      <c r="D71" s="11">
        <v>28</v>
      </c>
      <c r="E71" s="25">
        <f t="shared" si="6"/>
        <v>0.45161290322580644</v>
      </c>
      <c r="F71" s="37">
        <v>30</v>
      </c>
      <c r="G71" s="39">
        <v>11306.49</v>
      </c>
      <c r="H71" s="40">
        <v>3758375.82</v>
      </c>
      <c r="I71" s="6">
        <f t="shared" si="7"/>
        <v>332.40871570222055</v>
      </c>
    </row>
    <row r="72" spans="1:9" x14ac:dyDescent="0.2">
      <c r="A72" s="1">
        <v>39965</v>
      </c>
      <c r="B72" s="71">
        <v>11</v>
      </c>
      <c r="C72" s="39">
        <v>6524.5020000000004</v>
      </c>
      <c r="D72" s="11">
        <v>11</v>
      </c>
      <c r="E72" s="25">
        <f t="shared" si="6"/>
        <v>1</v>
      </c>
      <c r="F72" s="37">
        <v>11</v>
      </c>
      <c r="G72" s="39">
        <v>477.50200000000001</v>
      </c>
      <c r="H72" s="40">
        <v>1441487.29</v>
      </c>
      <c r="I72" s="6">
        <f t="shared" si="7"/>
        <v>3018.8089055124378</v>
      </c>
    </row>
    <row r="73" spans="1: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6"/>
        <v>0.51020408163265307</v>
      </c>
      <c r="F73" s="37">
        <v>25</v>
      </c>
      <c r="G73" s="39">
        <v>5308.0010000000002</v>
      </c>
      <c r="H73" s="40">
        <v>3236428.98</v>
      </c>
      <c r="I73" s="6">
        <f t="shared" si="7"/>
        <v>609.72652039816865</v>
      </c>
    </row>
    <row r="74" spans="1: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f t="shared" si="6"/>
        <v>1.0465116279069768</v>
      </c>
      <c r="F74" s="37">
        <v>31</v>
      </c>
      <c r="G74" s="39">
        <v>2621.8330000000001</v>
      </c>
      <c r="H74" s="40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f t="shared" si="6"/>
        <v>0.6</v>
      </c>
      <c r="F75" s="37">
        <v>3</v>
      </c>
      <c r="G75" s="39">
        <v>47.091999999999999</v>
      </c>
      <c r="H75" s="40">
        <v>29932</v>
      </c>
      <c r="I75" s="6">
        <f t="shared" si="7"/>
        <v>635.6068971375181</v>
      </c>
    </row>
    <row r="76" spans="1: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f t="shared" si="6"/>
        <v>1.2391304347826086</v>
      </c>
      <c r="F76" s="37">
        <v>29</v>
      </c>
      <c r="G76" s="39">
        <v>1604.742</v>
      </c>
      <c r="H76" s="40">
        <v>12131040.07</v>
      </c>
      <c r="I76" s="6">
        <f t="shared" si="7"/>
        <v>7559.4955886989937</v>
      </c>
    </row>
    <row r="77" spans="1: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 t="shared" si="6"/>
        <v>0.68</v>
      </c>
      <c r="F77" s="37">
        <v>13</v>
      </c>
      <c r="G77" s="39">
        <v>1382.0260000000001</v>
      </c>
      <c r="H77" s="40">
        <v>2654065.89</v>
      </c>
      <c r="I77" s="6">
        <f t="shared" si="7"/>
        <v>1920.4167577165697</v>
      </c>
    </row>
    <row r="78" spans="1: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 t="shared" si="6"/>
        <v>0.76119402985074625</v>
      </c>
      <c r="F78" s="37">
        <v>40</v>
      </c>
      <c r="G78" s="39">
        <v>8016.3280000000004</v>
      </c>
      <c r="H78" s="40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si="6"/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si="7"/>
        <v>505.54118221696422</v>
      </c>
    </row>
    <row r="80" spans="1: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6"/>
        <v>0.65</v>
      </c>
      <c r="F80" s="37">
        <v>13</v>
      </c>
      <c r="G80" s="39">
        <v>1704.241</v>
      </c>
      <c r="H80" s="40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6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ref="I81:I145" si="8">H81/G81</f>
        <v>1877.716089005492</v>
      </c>
    </row>
    <row r="82" spans="1: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6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8"/>
        <v>1327.9653391707</v>
      </c>
    </row>
    <row r="83" spans="1: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6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8"/>
        <v>415.47814431549506</v>
      </c>
    </row>
    <row r="84" spans="1: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6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6"/>
        <v>0.86206896551724133</v>
      </c>
      <c r="F85" s="37">
        <v>25</v>
      </c>
      <c r="G85" s="39">
        <v>1380.71</v>
      </c>
      <c r="H85" s="40">
        <v>4596455.32</v>
      </c>
      <c r="I85" s="6">
        <f t="shared" si="8"/>
        <v>3329.051951532183</v>
      </c>
    </row>
    <row r="86" spans="1: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6"/>
        <v>0.64102564102564108</v>
      </c>
      <c r="F86" s="37">
        <v>26</v>
      </c>
      <c r="G86" s="39">
        <v>6898.42</v>
      </c>
      <c r="H86" s="40">
        <v>3716759.96</v>
      </c>
      <c r="I86" s="6">
        <f t="shared" si="8"/>
        <v>538.78423755004769</v>
      </c>
    </row>
    <row r="87" spans="1: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6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6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8"/>
        <v>871.75506540543381</v>
      </c>
    </row>
    <row r="89" spans="1: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6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6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8"/>
        <v>530.59120834509372</v>
      </c>
    </row>
    <row r="91" spans="1: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6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6"/>
        <v>0.58823529411764708</v>
      </c>
      <c r="F92" s="37">
        <v>11</v>
      </c>
      <c r="G92" s="39">
        <v>844</v>
      </c>
      <c r="H92" s="40">
        <v>604518.9</v>
      </c>
      <c r="I92" s="6">
        <f t="shared" si="8"/>
        <v>716.25462085308061</v>
      </c>
    </row>
    <row r="93" spans="1: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6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8"/>
        <v>728.63696787537117</v>
      </c>
    </row>
    <row r="94" spans="1: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6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6"/>
        <v>0.68</v>
      </c>
      <c r="F95" s="37">
        <v>17</v>
      </c>
      <c r="G95" s="39">
        <v>9996.8700000000008</v>
      </c>
      <c r="H95" s="40">
        <v>2774369.98</v>
      </c>
      <c r="I95" s="6">
        <f t="shared" si="8"/>
        <v>277.5238629691093</v>
      </c>
    </row>
    <row r="96" spans="1: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6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8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6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8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6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6"/>
        <v>0.71698113207547165</v>
      </c>
      <c r="F99" s="37">
        <v>38</v>
      </c>
      <c r="G99" s="39">
        <v>11410.09</v>
      </c>
      <c r="H99" s="40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6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6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6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6"/>
        <v>0.46</v>
      </c>
      <c r="F103" s="37">
        <v>24</v>
      </c>
      <c r="G103" s="39">
        <v>5717.66</v>
      </c>
      <c r="H103" s="40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6"/>
        <v>0.58139534883720934</v>
      </c>
      <c r="F104" s="37">
        <v>36</v>
      </c>
      <c r="G104" s="39">
        <v>7371.52</v>
      </c>
      <c r="H104" s="40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6"/>
        <v>0.44444444444444442</v>
      </c>
      <c r="F105" s="37">
        <v>27</v>
      </c>
      <c r="G105" s="39">
        <v>3501.42</v>
      </c>
      <c r="H105" s="40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6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6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6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6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6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6"/>
        <v>0.7</v>
      </c>
      <c r="F111" s="37">
        <v>4</v>
      </c>
      <c r="G111" s="39">
        <v>656.14700000000005</v>
      </c>
      <c r="H111" s="40">
        <v>337567</v>
      </c>
      <c r="I111" s="6">
        <f t="shared" si="8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6"/>
        <v>0.26</v>
      </c>
      <c r="F112" s="37">
        <v>12</v>
      </c>
      <c r="G112" s="39">
        <v>2989.47</v>
      </c>
      <c r="H112" s="40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6"/>
        <v>0.48</v>
      </c>
      <c r="F113" s="37">
        <v>20</v>
      </c>
      <c r="G113" s="39">
        <v>2809.62</v>
      </c>
      <c r="H113" s="40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6"/>
        <v>0.42105263157894735</v>
      </c>
      <c r="F114" s="37">
        <v>19</v>
      </c>
      <c r="G114" s="39">
        <v>4067.15</v>
      </c>
      <c r="H114" s="40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38">
        <v>24</v>
      </c>
      <c r="C115" s="39">
        <v>35633.040000000001</v>
      </c>
      <c r="D115" s="11">
        <v>9</v>
      </c>
      <c r="E115" s="25">
        <f t="shared" si="6"/>
        <v>0.375</v>
      </c>
      <c r="F115" s="37">
        <v>12</v>
      </c>
      <c r="G115" s="39">
        <v>1754.12</v>
      </c>
      <c r="H115" s="40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38">
        <v>66</v>
      </c>
      <c r="C116" s="39">
        <v>115974.518</v>
      </c>
      <c r="D116" s="11">
        <v>17</v>
      </c>
      <c r="E116" s="25">
        <f t="shared" si="6"/>
        <v>0.25757575757575757</v>
      </c>
      <c r="F116" s="37">
        <v>18</v>
      </c>
      <c r="G116" s="39">
        <v>2316.1080000000002</v>
      </c>
      <c r="H116" s="40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38">
        <v>18</v>
      </c>
      <c r="C117" s="39">
        <v>8786.11</v>
      </c>
      <c r="D117" s="11">
        <v>11</v>
      </c>
      <c r="E117" s="25">
        <f t="shared" si="6"/>
        <v>0.61111111111111116</v>
      </c>
      <c r="F117" s="37">
        <v>11</v>
      </c>
      <c r="G117" s="39">
        <v>785.6</v>
      </c>
      <c r="H117" s="40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38">
        <v>66</v>
      </c>
      <c r="C118" s="39">
        <v>90819.994999999995</v>
      </c>
      <c r="D118" s="11">
        <v>23</v>
      </c>
      <c r="E118" s="25">
        <f t="shared" si="6"/>
        <v>0.34848484848484851</v>
      </c>
      <c r="F118" s="37">
        <v>22</v>
      </c>
      <c r="G118" s="39">
        <v>4476.53</v>
      </c>
      <c r="H118" s="40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38">
        <v>35</v>
      </c>
      <c r="C119" s="39">
        <v>33304.413</v>
      </c>
      <c r="D119" s="11">
        <v>15</v>
      </c>
      <c r="E119" s="25">
        <f t="shared" si="6"/>
        <v>0.42857142857142855</v>
      </c>
      <c r="F119" s="37">
        <v>15</v>
      </c>
      <c r="G119" s="39">
        <v>1246.7929999999999</v>
      </c>
      <c r="H119" s="40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38">
        <v>79</v>
      </c>
      <c r="C120" s="39">
        <v>53637.750999999997</v>
      </c>
      <c r="D120" s="11">
        <v>31</v>
      </c>
      <c r="E120" s="25">
        <f t="shared" si="6"/>
        <v>0.39240506329113922</v>
      </c>
      <c r="F120" s="37">
        <v>32</v>
      </c>
      <c r="G120" s="39">
        <v>4350.0010000000002</v>
      </c>
      <c r="H120" s="40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38">
        <v>82</v>
      </c>
      <c r="C121" s="39">
        <v>133854.75399999999</v>
      </c>
      <c r="D121" s="11">
        <v>15</v>
      </c>
      <c r="E121" s="25">
        <f t="shared" si="6"/>
        <v>0.18292682926829268</v>
      </c>
      <c r="F121" s="37">
        <v>14</v>
      </c>
      <c r="G121" s="39">
        <v>1785.3989999999999</v>
      </c>
      <c r="H121" s="40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38">
        <v>58</v>
      </c>
      <c r="C122" s="39">
        <v>53844.112000000001</v>
      </c>
      <c r="D122" s="11">
        <v>18</v>
      </c>
      <c r="E122" s="25">
        <f t="shared" si="6"/>
        <v>0.31034482758620691</v>
      </c>
      <c r="F122" s="37">
        <v>19</v>
      </c>
      <c r="G122" s="39">
        <v>2484.8319999999999</v>
      </c>
      <c r="H122" s="40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38">
        <v>51</v>
      </c>
      <c r="C123" s="39">
        <v>64044.93</v>
      </c>
      <c r="D123" s="11">
        <v>28</v>
      </c>
      <c r="E123" s="25">
        <f t="shared" si="6"/>
        <v>0.5490196078431373</v>
      </c>
      <c r="F123" s="37">
        <v>28</v>
      </c>
      <c r="G123" s="39">
        <v>6825.8</v>
      </c>
      <c r="H123" s="40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38">
        <v>45</v>
      </c>
      <c r="C124" s="39">
        <v>61725.13</v>
      </c>
      <c r="D124" s="11">
        <v>21</v>
      </c>
      <c r="E124" s="25">
        <f t="shared" si="6"/>
        <v>0.46666666666666667</v>
      </c>
      <c r="F124" s="37">
        <v>24</v>
      </c>
      <c r="G124" s="39">
        <v>15360.535</v>
      </c>
      <c r="H124" s="40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38">
        <v>103</v>
      </c>
      <c r="C125" s="39">
        <v>132116.56899999999</v>
      </c>
      <c r="D125" s="11">
        <v>19</v>
      </c>
      <c r="E125" s="25">
        <f t="shared" si="6"/>
        <v>0.18446601941747573</v>
      </c>
      <c r="F125" s="37">
        <v>22</v>
      </c>
      <c r="G125" s="39">
        <v>6895.3890000000001</v>
      </c>
      <c r="H125" s="40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38">
        <v>49</v>
      </c>
      <c r="C126" s="39">
        <v>15434.72</v>
      </c>
      <c r="D126" s="11">
        <v>26</v>
      </c>
      <c r="E126" s="25">
        <f t="shared" si="6"/>
        <v>0.53061224489795922</v>
      </c>
      <c r="F126" s="37">
        <v>26</v>
      </c>
      <c r="G126" s="39">
        <v>2624.17</v>
      </c>
      <c r="H126" s="40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38">
        <v>58</v>
      </c>
      <c r="C127" s="39">
        <v>76542.25</v>
      </c>
      <c r="D127" s="11">
        <v>20</v>
      </c>
      <c r="E127" s="25">
        <f t="shared" si="6"/>
        <v>0.34482758620689657</v>
      </c>
      <c r="F127" s="37">
        <v>21</v>
      </c>
      <c r="G127" s="39">
        <v>2332.27</v>
      </c>
      <c r="H127" s="40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38">
        <v>44</v>
      </c>
      <c r="C128" s="39">
        <v>63234.474999999999</v>
      </c>
      <c r="D128" s="11">
        <v>17</v>
      </c>
      <c r="E128" s="25">
        <f t="shared" si="6"/>
        <v>0.38636363636363635</v>
      </c>
      <c r="F128" s="37">
        <v>20</v>
      </c>
      <c r="G128" s="39">
        <v>3010.5450000000001</v>
      </c>
      <c r="H128" s="40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38">
        <v>40</v>
      </c>
      <c r="C129" s="39">
        <v>57073.247000000003</v>
      </c>
      <c r="D129" s="11">
        <v>13</v>
      </c>
      <c r="E129" s="25">
        <f t="shared" si="6"/>
        <v>0.32500000000000001</v>
      </c>
      <c r="F129" s="37">
        <v>9</v>
      </c>
      <c r="G129" s="39">
        <v>2513.4169999999999</v>
      </c>
      <c r="H129" s="40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38">
        <v>44</v>
      </c>
      <c r="C130" s="39">
        <v>29698.25</v>
      </c>
      <c r="D130" s="11">
        <v>33</v>
      </c>
      <c r="E130" s="25">
        <f t="shared" si="6"/>
        <v>0.75</v>
      </c>
      <c r="F130" s="37">
        <v>32</v>
      </c>
      <c r="G130" s="39">
        <v>3851.83</v>
      </c>
      <c r="H130" s="40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38">
        <v>51</v>
      </c>
      <c r="C131" s="39">
        <v>31101.126</v>
      </c>
      <c r="D131" s="11">
        <v>21</v>
      </c>
      <c r="E131" s="25">
        <f t="shared" si="6"/>
        <v>0.41176470588235292</v>
      </c>
      <c r="F131" s="37">
        <v>12</v>
      </c>
      <c r="G131" s="39">
        <v>1817.69</v>
      </c>
      <c r="H131" s="40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38">
        <v>45</v>
      </c>
      <c r="C132" s="39">
        <v>51466.26</v>
      </c>
      <c r="D132" s="11">
        <v>10</v>
      </c>
      <c r="E132" s="25">
        <f t="shared" si="6"/>
        <v>0.22222222222222221</v>
      </c>
      <c r="F132" s="37">
        <v>10</v>
      </c>
      <c r="G132" s="39">
        <v>3479.1689999999999</v>
      </c>
      <c r="H132" s="40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38">
        <v>39</v>
      </c>
      <c r="C133" s="39">
        <v>62867.24</v>
      </c>
      <c r="D133" s="11">
        <v>14</v>
      </c>
      <c r="E133" s="25">
        <f t="shared" si="6"/>
        <v>0.35897435897435898</v>
      </c>
      <c r="F133" s="37">
        <v>15</v>
      </c>
      <c r="G133" s="39">
        <v>7561.4</v>
      </c>
      <c r="H133" s="40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38">
        <v>35</v>
      </c>
      <c r="C134" s="39">
        <v>24438.69</v>
      </c>
      <c r="D134" s="11">
        <v>21</v>
      </c>
      <c r="E134" s="25">
        <f t="shared" si="6"/>
        <v>0.6</v>
      </c>
      <c r="F134" s="37">
        <v>27</v>
      </c>
      <c r="G134" s="39">
        <v>3036.2550000000001</v>
      </c>
      <c r="H134" s="40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38">
        <v>29</v>
      </c>
      <c r="C135" s="39">
        <v>46708.56</v>
      </c>
      <c r="D135" s="11">
        <v>8</v>
      </c>
      <c r="E135" s="25">
        <f t="shared" si="6"/>
        <v>0.27586206896551724</v>
      </c>
      <c r="F135" s="37">
        <v>6</v>
      </c>
      <c r="G135" s="39">
        <v>1733.42</v>
      </c>
      <c r="H135" s="40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38">
        <v>13</v>
      </c>
      <c r="C136" s="39">
        <v>12488.72</v>
      </c>
      <c r="D136" s="11">
        <v>11</v>
      </c>
      <c r="E136" s="25">
        <f t="shared" si="6"/>
        <v>0.84615384615384615</v>
      </c>
      <c r="F136" s="37">
        <v>10</v>
      </c>
      <c r="G136" s="39">
        <v>2962.67</v>
      </c>
      <c r="H136" s="40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38">
        <v>7</v>
      </c>
      <c r="C137" s="39">
        <v>5624.23</v>
      </c>
      <c r="D137" s="11">
        <v>4</v>
      </c>
      <c r="E137" s="25">
        <f t="shared" si="6"/>
        <v>0.5714285714285714</v>
      </c>
      <c r="F137" s="37">
        <v>4</v>
      </c>
      <c r="G137" s="39">
        <v>392.23</v>
      </c>
      <c r="H137" s="40">
        <v>69330.149999999994</v>
      </c>
      <c r="I137" s="6">
        <f t="shared" si="8"/>
        <v>176.75891696198656</v>
      </c>
    </row>
    <row r="138" spans="1:9" x14ac:dyDescent="0.2">
      <c r="A138" s="1">
        <v>41974</v>
      </c>
      <c r="B138" s="38">
        <v>22</v>
      </c>
      <c r="C138" s="39">
        <v>12943.715</v>
      </c>
      <c r="D138" s="11">
        <v>10</v>
      </c>
      <c r="E138" s="25">
        <f t="shared" si="6"/>
        <v>0.45454545454545453</v>
      </c>
      <c r="F138" s="37">
        <v>10</v>
      </c>
      <c r="G138" s="39">
        <v>1169.7149999999999</v>
      </c>
      <c r="H138" s="40">
        <v>634492.9</v>
      </c>
      <c r="I138" s="6">
        <f t="shared" si="8"/>
        <v>542.43375523097518</v>
      </c>
    </row>
    <row r="139" spans="1:9" x14ac:dyDescent="0.2">
      <c r="A139" s="1">
        <v>42005</v>
      </c>
      <c r="B139" s="38">
        <v>94</v>
      </c>
      <c r="C139" s="39">
        <v>114412.42200000001</v>
      </c>
      <c r="D139" s="11">
        <v>28</v>
      </c>
      <c r="E139" s="25">
        <f t="shared" si="6"/>
        <v>0.2978723404255319</v>
      </c>
      <c r="F139" s="37">
        <v>36</v>
      </c>
      <c r="G139" s="39">
        <v>5451.0619999999999</v>
      </c>
      <c r="H139" s="40">
        <v>2700090.2</v>
      </c>
      <c r="I139" s="6">
        <f t="shared" si="8"/>
        <v>495.33287275030079</v>
      </c>
    </row>
    <row r="140" spans="1:9" x14ac:dyDescent="0.2">
      <c r="A140" s="1">
        <v>42036</v>
      </c>
      <c r="B140" s="38">
        <v>43</v>
      </c>
      <c r="C140" s="39">
        <v>52221.114999999998</v>
      </c>
      <c r="D140" s="11">
        <v>13</v>
      </c>
      <c r="E140" s="25">
        <f t="shared" si="6"/>
        <v>0.30232558139534882</v>
      </c>
      <c r="F140" s="37">
        <v>11</v>
      </c>
      <c r="G140" s="39">
        <v>1089.7149999999999</v>
      </c>
      <c r="H140" s="40">
        <v>307035.95600000001</v>
      </c>
      <c r="I140" s="6">
        <f t="shared" si="8"/>
        <v>281.75803398136213</v>
      </c>
    </row>
    <row r="141" spans="1:9" x14ac:dyDescent="0.2">
      <c r="A141" s="1">
        <v>42064</v>
      </c>
      <c r="B141" s="38">
        <v>23</v>
      </c>
      <c r="C141" s="39">
        <v>22463.84</v>
      </c>
      <c r="D141" s="11">
        <v>11</v>
      </c>
      <c r="E141" s="25">
        <f t="shared" si="6"/>
        <v>0.47826086956521741</v>
      </c>
      <c r="F141" s="37">
        <v>11</v>
      </c>
      <c r="G141" s="39">
        <v>1108.3</v>
      </c>
      <c r="H141" s="40">
        <v>2202616.44</v>
      </c>
      <c r="I141" s="6">
        <f t="shared" si="8"/>
        <v>1987.3828746729225</v>
      </c>
    </row>
    <row r="142" spans="1:9" x14ac:dyDescent="0.2">
      <c r="A142" s="1">
        <v>42095</v>
      </c>
      <c r="B142" s="38">
        <v>4</v>
      </c>
      <c r="C142" s="39">
        <v>2071.66</v>
      </c>
      <c r="D142" s="11">
        <v>3</v>
      </c>
      <c r="E142" s="25">
        <f t="shared" si="6"/>
        <v>0.75</v>
      </c>
      <c r="F142" s="37">
        <v>3</v>
      </c>
      <c r="G142" s="39">
        <v>102.64</v>
      </c>
      <c r="H142" s="40">
        <v>23810</v>
      </c>
      <c r="I142" s="6">
        <f t="shared" si="8"/>
        <v>231.97583787996882</v>
      </c>
    </row>
    <row r="143" spans="1:9" x14ac:dyDescent="0.2">
      <c r="A143" s="1">
        <v>42125</v>
      </c>
      <c r="B143" s="38">
        <v>2</v>
      </c>
      <c r="C143" s="39">
        <v>75.292000000000002</v>
      </c>
      <c r="D143" s="11">
        <v>2</v>
      </c>
      <c r="E143" s="25">
        <f t="shared" si="6"/>
        <v>1</v>
      </c>
      <c r="F143" s="37">
        <v>1</v>
      </c>
      <c r="G143" s="39">
        <v>36.07</v>
      </c>
      <c r="H143" s="40">
        <v>6312.25</v>
      </c>
      <c r="I143" s="6">
        <f t="shared" si="8"/>
        <v>175</v>
      </c>
    </row>
    <row r="144" spans="1:9" x14ac:dyDescent="0.2">
      <c r="A144" s="1">
        <v>42156</v>
      </c>
      <c r="B144" s="38">
        <v>35</v>
      </c>
      <c r="C144" s="39">
        <v>4786.67</v>
      </c>
      <c r="D144" s="11">
        <v>8</v>
      </c>
      <c r="E144" s="25">
        <f t="shared" si="6"/>
        <v>0.22857142857142856</v>
      </c>
      <c r="F144" s="37">
        <v>8</v>
      </c>
      <c r="G144" s="39">
        <v>805.87</v>
      </c>
      <c r="H144" s="40">
        <v>3745369</v>
      </c>
      <c r="I144" s="6">
        <f t="shared" si="8"/>
        <v>4647.6094159107552</v>
      </c>
    </row>
    <row r="145" spans="1:9" x14ac:dyDescent="0.2">
      <c r="A145" s="1">
        <v>42186</v>
      </c>
      <c r="B145" s="38">
        <v>2</v>
      </c>
      <c r="C145" s="39">
        <v>2071.1799999999998</v>
      </c>
      <c r="D145" s="11">
        <v>2</v>
      </c>
      <c r="E145" s="25">
        <f t="shared" si="6"/>
        <v>1</v>
      </c>
      <c r="F145" s="37">
        <v>2</v>
      </c>
      <c r="G145" s="39">
        <v>36.020000000000003</v>
      </c>
      <c r="H145" s="40">
        <v>9005</v>
      </c>
      <c r="I145" s="6">
        <f t="shared" si="8"/>
        <v>249.99999999999997</v>
      </c>
    </row>
    <row r="146" spans="1:9" x14ac:dyDescent="0.2">
      <c r="A146" s="1">
        <v>42217</v>
      </c>
      <c r="B146" s="38">
        <v>25</v>
      </c>
      <c r="C146" s="39">
        <v>1528.5119999999999</v>
      </c>
      <c r="D146" s="11">
        <v>21</v>
      </c>
      <c r="E146" s="25">
        <f t="shared" si="6"/>
        <v>0.84</v>
      </c>
      <c r="F146" s="37">
        <v>21</v>
      </c>
      <c r="G146" s="39">
        <v>1443.5920000000001</v>
      </c>
      <c r="H146" s="40">
        <v>3084851.37</v>
      </c>
      <c r="I146" s="6">
        <f t="shared" ref="I146:I176" si="9">H146/G146</f>
        <v>2136.9274490299199</v>
      </c>
    </row>
    <row r="147" spans="1:9" x14ac:dyDescent="0.2">
      <c r="A147" s="1">
        <v>42248</v>
      </c>
      <c r="B147" s="38">
        <v>36</v>
      </c>
      <c r="C147" s="39">
        <v>54402.961000000003</v>
      </c>
      <c r="D147" s="11">
        <v>10</v>
      </c>
      <c r="E147" s="25">
        <f t="shared" si="6"/>
        <v>0.27777777777777779</v>
      </c>
      <c r="F147" s="37">
        <v>10</v>
      </c>
      <c r="G147" s="39">
        <v>1598.3219999999999</v>
      </c>
      <c r="H147" s="40">
        <v>476400.04</v>
      </c>
      <c r="I147" s="6">
        <f t="shared" si="9"/>
        <v>298.06261817080662</v>
      </c>
    </row>
    <row r="148" spans="1:9" x14ac:dyDescent="0.2">
      <c r="A148" s="1">
        <v>42278</v>
      </c>
      <c r="B148" s="38">
        <v>36</v>
      </c>
      <c r="C148" s="39">
        <v>40385.69</v>
      </c>
      <c r="D148" s="11">
        <v>6</v>
      </c>
      <c r="E148" s="25">
        <f t="shared" si="6"/>
        <v>0.16666666666666666</v>
      </c>
      <c r="F148" s="37">
        <v>6</v>
      </c>
      <c r="G148" s="39">
        <v>387.03500000000003</v>
      </c>
      <c r="H148" s="40">
        <v>96492.38</v>
      </c>
      <c r="I148" s="6">
        <f t="shared" si="9"/>
        <v>249.31176766959061</v>
      </c>
    </row>
    <row r="149" spans="1:9" x14ac:dyDescent="0.2">
      <c r="A149" s="1">
        <v>42309</v>
      </c>
      <c r="B149" s="38">
        <v>10</v>
      </c>
      <c r="C149" s="39">
        <v>12834.07</v>
      </c>
      <c r="D149" s="11">
        <v>4</v>
      </c>
      <c r="E149" s="25">
        <f t="shared" si="6"/>
        <v>0.4</v>
      </c>
      <c r="F149" s="37">
        <v>4</v>
      </c>
      <c r="G149" s="39">
        <v>126.17</v>
      </c>
      <c r="H149" s="40">
        <v>22165.52</v>
      </c>
      <c r="I149" s="6">
        <f t="shared" si="9"/>
        <v>175.67979709915193</v>
      </c>
    </row>
    <row r="150" spans="1:9" x14ac:dyDescent="0.2">
      <c r="A150" s="1">
        <v>42339</v>
      </c>
      <c r="B150" s="38">
        <v>56</v>
      </c>
      <c r="C150" s="39">
        <v>82769.66</v>
      </c>
      <c r="D150" s="11">
        <v>6</v>
      </c>
      <c r="E150" s="25">
        <f t="shared" si="6"/>
        <v>0.10714285714285714</v>
      </c>
      <c r="F150" s="37">
        <v>7</v>
      </c>
      <c r="G150" s="39">
        <v>1485.43</v>
      </c>
      <c r="H150" s="40">
        <v>482109.5</v>
      </c>
      <c r="I150" s="6">
        <f t="shared" si="9"/>
        <v>324.55888193990967</v>
      </c>
    </row>
    <row r="151" spans="1:9" x14ac:dyDescent="0.2">
      <c r="A151" s="1">
        <v>42370</v>
      </c>
      <c r="B151" s="38">
        <v>13</v>
      </c>
      <c r="C151" s="39">
        <v>3189.5309999999999</v>
      </c>
      <c r="D151" s="11">
        <v>8</v>
      </c>
      <c r="E151" s="25">
        <f t="shared" si="6"/>
        <v>0.61538461538461542</v>
      </c>
      <c r="F151" s="37">
        <v>8</v>
      </c>
      <c r="G151" s="39">
        <v>867.77700000000004</v>
      </c>
      <c r="H151" s="40">
        <v>307629.73</v>
      </c>
      <c r="I151" s="6">
        <f t="shared" si="9"/>
        <v>354.50320762131281</v>
      </c>
    </row>
    <row r="152" spans="1:9" x14ac:dyDescent="0.2">
      <c r="A152" s="1">
        <v>42401</v>
      </c>
      <c r="B152" s="38">
        <v>26</v>
      </c>
      <c r="C152" s="39">
        <v>23819.85</v>
      </c>
      <c r="D152" s="11">
        <v>13</v>
      </c>
      <c r="E152" s="25">
        <f t="shared" si="6"/>
        <v>0.5</v>
      </c>
      <c r="F152" s="37">
        <v>18</v>
      </c>
      <c r="G152" s="39">
        <v>2379.29</v>
      </c>
      <c r="H152" s="40">
        <v>519939.15</v>
      </c>
      <c r="I152" s="6">
        <f t="shared" si="9"/>
        <v>218.52701856436164</v>
      </c>
    </row>
    <row r="153" spans="1:9" x14ac:dyDescent="0.2">
      <c r="A153" s="1">
        <v>42430</v>
      </c>
      <c r="B153" s="38">
        <v>7</v>
      </c>
      <c r="C153" s="39">
        <v>5921</v>
      </c>
      <c r="D153" s="11">
        <v>3</v>
      </c>
      <c r="E153" s="25">
        <f t="shared" si="6"/>
        <v>0.42857142857142855</v>
      </c>
      <c r="F153" s="37">
        <v>3</v>
      </c>
      <c r="G153" s="39">
        <v>240</v>
      </c>
      <c r="H153" s="40">
        <v>47190</v>
      </c>
      <c r="I153" s="6">
        <f t="shared" si="9"/>
        <v>196.625</v>
      </c>
    </row>
    <row r="154" spans="1:9" x14ac:dyDescent="0.2">
      <c r="A154" s="1">
        <v>42461</v>
      </c>
      <c r="B154" s="38">
        <v>7</v>
      </c>
      <c r="C154" s="39">
        <v>9360.5740000000005</v>
      </c>
      <c r="D154" s="11">
        <v>3</v>
      </c>
      <c r="E154" s="25">
        <f t="shared" si="6"/>
        <v>0.42857142857142855</v>
      </c>
      <c r="F154" s="37">
        <v>4</v>
      </c>
      <c r="G154" s="39">
        <v>643.79399999999998</v>
      </c>
      <c r="H154" s="40">
        <v>139880.5</v>
      </c>
      <c r="I154" s="6">
        <f t="shared" si="9"/>
        <v>217.2752464297586</v>
      </c>
    </row>
    <row r="155" spans="1:9" x14ac:dyDescent="0.2">
      <c r="A155" s="1">
        <v>42491</v>
      </c>
      <c r="B155" s="38">
        <v>18</v>
      </c>
      <c r="C155" s="39">
        <v>38210.347000000002</v>
      </c>
      <c r="D155" s="11">
        <v>2</v>
      </c>
      <c r="E155" s="25">
        <f t="shared" si="6"/>
        <v>0.1111111111111111</v>
      </c>
      <c r="F155" s="37">
        <v>4</v>
      </c>
      <c r="G155" s="39">
        <v>1489.0170000000001</v>
      </c>
      <c r="H155" s="40">
        <v>312958.3</v>
      </c>
      <c r="I155" s="6">
        <f t="shared" si="9"/>
        <v>210.17778843357729</v>
      </c>
    </row>
    <row r="156" spans="1:9" x14ac:dyDescent="0.2">
      <c r="A156" s="1">
        <v>42522</v>
      </c>
      <c r="B156" s="38">
        <v>9</v>
      </c>
      <c r="C156" s="39">
        <v>4657.46</v>
      </c>
      <c r="D156" s="11">
        <v>8</v>
      </c>
      <c r="E156" s="25">
        <f t="shared" si="6"/>
        <v>0.88888888888888884</v>
      </c>
      <c r="F156" s="37">
        <v>3</v>
      </c>
      <c r="G156" s="39">
        <v>173</v>
      </c>
      <c r="H156" s="40">
        <v>31100</v>
      </c>
      <c r="I156" s="6">
        <f t="shared" si="9"/>
        <v>179.76878612716763</v>
      </c>
    </row>
    <row r="157" spans="1:9" x14ac:dyDescent="0.2">
      <c r="A157" s="1">
        <v>42552</v>
      </c>
      <c r="B157" s="38">
        <v>2</v>
      </c>
      <c r="C157" s="39">
        <v>587</v>
      </c>
      <c r="D157" s="11">
        <v>2</v>
      </c>
      <c r="E157" s="25">
        <f t="shared" si="6"/>
        <v>1</v>
      </c>
      <c r="F157" s="37">
        <v>2</v>
      </c>
      <c r="G157" s="39">
        <v>294</v>
      </c>
      <c r="H157" s="40">
        <v>59150</v>
      </c>
      <c r="I157" s="6">
        <f t="shared" si="9"/>
        <v>201.1904761904762</v>
      </c>
    </row>
    <row r="158" spans="1:9" x14ac:dyDescent="0.2">
      <c r="A158" s="1">
        <v>42583</v>
      </c>
      <c r="B158" s="38">
        <v>14</v>
      </c>
      <c r="C158" s="39">
        <v>25314.43</v>
      </c>
      <c r="D158" s="11">
        <v>3</v>
      </c>
      <c r="E158" s="25">
        <f t="shared" si="6"/>
        <v>0.21428571428571427</v>
      </c>
      <c r="F158" s="37">
        <v>3</v>
      </c>
      <c r="G158" s="39">
        <v>678.43</v>
      </c>
      <c r="H158" s="40">
        <v>343132.91</v>
      </c>
      <c r="I158" s="6">
        <f t="shared" si="9"/>
        <v>505.77496572969943</v>
      </c>
    </row>
    <row r="159" spans="1:9" x14ac:dyDescent="0.2">
      <c r="A159" s="1">
        <v>42614</v>
      </c>
      <c r="B159" s="38">
        <v>21</v>
      </c>
      <c r="C159" s="39">
        <v>15373.48</v>
      </c>
      <c r="D159" s="11">
        <v>5</v>
      </c>
      <c r="E159" s="25">
        <f t="shared" si="6"/>
        <v>0.23809523809523808</v>
      </c>
      <c r="F159" s="37">
        <v>5</v>
      </c>
      <c r="G159" s="39">
        <v>764.97400000000005</v>
      </c>
      <c r="H159" s="40">
        <v>156244.79999999999</v>
      </c>
      <c r="I159" s="6">
        <f t="shared" si="9"/>
        <v>204.24851040688961</v>
      </c>
    </row>
    <row r="160" spans="1:9" x14ac:dyDescent="0.2">
      <c r="A160" s="1">
        <v>42644</v>
      </c>
      <c r="B160" s="38">
        <v>2</v>
      </c>
      <c r="C160" s="39">
        <v>45</v>
      </c>
      <c r="D160" s="11">
        <v>2</v>
      </c>
      <c r="E160" s="25">
        <f t="shared" si="6"/>
        <v>1</v>
      </c>
      <c r="F160" s="37">
        <v>2</v>
      </c>
      <c r="G160" s="39">
        <v>45</v>
      </c>
      <c r="H160" s="40">
        <v>6500</v>
      </c>
      <c r="I160" s="6">
        <f t="shared" si="9"/>
        <v>144.44444444444446</v>
      </c>
    </row>
    <row r="161" spans="1:9" x14ac:dyDescent="0.2">
      <c r="A161" s="1">
        <v>42675</v>
      </c>
      <c r="B161" s="38">
        <v>8</v>
      </c>
      <c r="C161" s="39">
        <v>5354.6970000000001</v>
      </c>
      <c r="D161" s="11">
        <v>2</v>
      </c>
      <c r="E161" s="25">
        <f t="shared" si="6"/>
        <v>0.25</v>
      </c>
      <c r="F161" s="37">
        <v>2</v>
      </c>
      <c r="G161" s="39">
        <v>646</v>
      </c>
      <c r="H161" s="40">
        <v>131225</v>
      </c>
      <c r="I161" s="6">
        <f t="shared" si="9"/>
        <v>203.13467492260062</v>
      </c>
    </row>
    <row r="162" spans="1:9" x14ac:dyDescent="0.2">
      <c r="A162" s="1">
        <v>42705</v>
      </c>
      <c r="B162" s="38">
        <v>34</v>
      </c>
      <c r="C162" s="39">
        <v>34792.53</v>
      </c>
      <c r="D162" s="11">
        <v>12</v>
      </c>
      <c r="E162" s="25">
        <f t="shared" si="6"/>
        <v>0.35294117647058826</v>
      </c>
      <c r="F162" s="37">
        <v>14</v>
      </c>
      <c r="G162" s="39">
        <v>1975.0650000000001</v>
      </c>
      <c r="H162" s="40">
        <v>449627.61</v>
      </c>
      <c r="I162" s="6">
        <f t="shared" si="9"/>
        <v>227.65205702090816</v>
      </c>
    </row>
    <row r="163" spans="1:9" x14ac:dyDescent="0.2">
      <c r="A163" s="1">
        <v>42736</v>
      </c>
      <c r="B163" s="38">
        <v>9</v>
      </c>
      <c r="C163" s="39">
        <v>11347.93</v>
      </c>
      <c r="D163" s="11">
        <v>2</v>
      </c>
      <c r="E163" s="25">
        <f t="shared" si="6"/>
        <v>0.22222222222222221</v>
      </c>
      <c r="F163" s="37">
        <v>2</v>
      </c>
      <c r="G163" s="39">
        <v>240.15</v>
      </c>
      <c r="H163" s="40">
        <v>48134.25</v>
      </c>
      <c r="I163" s="6">
        <f t="shared" si="9"/>
        <v>200.43410368519676</v>
      </c>
    </row>
    <row r="164" spans="1:9" x14ac:dyDescent="0.2">
      <c r="A164" s="1">
        <v>42767</v>
      </c>
      <c r="B164" s="38">
        <v>4</v>
      </c>
      <c r="C164" s="39">
        <v>1210.261</v>
      </c>
      <c r="D164" s="11">
        <v>3</v>
      </c>
      <c r="E164" s="25">
        <f t="shared" si="6"/>
        <v>0.75</v>
      </c>
      <c r="F164" s="37">
        <v>3</v>
      </c>
      <c r="G164" s="39">
        <v>139.15100000000001</v>
      </c>
      <c r="H164" s="40">
        <v>38986.15</v>
      </c>
      <c r="I164" s="6">
        <f t="shared" si="9"/>
        <v>280.17154026920394</v>
      </c>
    </row>
    <row r="165" spans="1:9" x14ac:dyDescent="0.2">
      <c r="A165" s="1">
        <v>42795</v>
      </c>
      <c r="B165" s="38">
        <v>37</v>
      </c>
      <c r="C165" s="39">
        <v>8869.25</v>
      </c>
      <c r="D165" s="11">
        <v>21</v>
      </c>
      <c r="E165" s="25">
        <f t="shared" si="6"/>
        <v>0.56756756756756754</v>
      </c>
      <c r="F165" s="37">
        <v>21</v>
      </c>
      <c r="G165" s="39">
        <v>1008.22</v>
      </c>
      <c r="H165" s="40">
        <v>440516</v>
      </c>
      <c r="I165" s="6">
        <f t="shared" si="9"/>
        <v>436.92448076808631</v>
      </c>
    </row>
    <row r="166" spans="1:9" x14ac:dyDescent="0.2">
      <c r="A166" s="1">
        <v>42826</v>
      </c>
      <c r="B166" s="38">
        <v>6</v>
      </c>
      <c r="C166" s="39">
        <v>7481.35</v>
      </c>
      <c r="D166" s="11">
        <v>2</v>
      </c>
      <c r="E166" s="25">
        <f t="shared" si="6"/>
        <v>0.33333333333333331</v>
      </c>
      <c r="F166" s="37">
        <v>1</v>
      </c>
      <c r="G166" s="39">
        <v>135.08000000000001</v>
      </c>
      <c r="H166" s="40">
        <v>30393</v>
      </c>
      <c r="I166" s="6">
        <f t="shared" si="9"/>
        <v>224.99999999999997</v>
      </c>
    </row>
    <row r="167" spans="1:9" x14ac:dyDescent="0.2">
      <c r="A167" s="1">
        <v>42856</v>
      </c>
      <c r="B167" s="38">
        <v>27</v>
      </c>
      <c r="C167" s="39">
        <v>24730.67</v>
      </c>
      <c r="D167" s="11">
        <v>4</v>
      </c>
      <c r="E167" s="25">
        <f t="shared" si="6"/>
        <v>0.14814814814814814</v>
      </c>
      <c r="F167" s="37">
        <v>4</v>
      </c>
      <c r="G167" s="39">
        <v>630</v>
      </c>
      <c r="H167" s="40">
        <v>169770</v>
      </c>
      <c r="I167" s="6">
        <f t="shared" si="9"/>
        <v>269.47619047619048</v>
      </c>
    </row>
    <row r="168" spans="1:9" x14ac:dyDescent="0.2">
      <c r="A168" s="1">
        <v>42887</v>
      </c>
      <c r="B168" s="38">
        <v>4</v>
      </c>
      <c r="C168" s="39">
        <v>1689</v>
      </c>
      <c r="D168" s="11">
        <v>3</v>
      </c>
      <c r="E168" s="25">
        <f t="shared" si="6"/>
        <v>0.75</v>
      </c>
      <c r="F168" s="37">
        <v>3</v>
      </c>
      <c r="G168" s="39">
        <v>196</v>
      </c>
      <c r="H168" s="40">
        <v>76944</v>
      </c>
      <c r="I168" s="6">
        <f t="shared" si="9"/>
        <v>392.57142857142856</v>
      </c>
    </row>
    <row r="169" spans="1:9" x14ac:dyDescent="0.2">
      <c r="A169" s="1">
        <v>42917</v>
      </c>
      <c r="B169" s="38">
        <v>29</v>
      </c>
      <c r="C169" s="39">
        <v>14018.596</v>
      </c>
      <c r="D169" s="11">
        <v>15</v>
      </c>
      <c r="E169" s="25">
        <f t="shared" si="6"/>
        <v>0.51724137931034486</v>
      </c>
      <c r="F169" s="37">
        <v>14</v>
      </c>
      <c r="G169" s="39">
        <v>7958.4129999999996</v>
      </c>
      <c r="H169" s="40">
        <v>1712568.8</v>
      </c>
      <c r="I169" s="6">
        <f t="shared" si="9"/>
        <v>215.18973694881129</v>
      </c>
    </row>
    <row r="170" spans="1:9" x14ac:dyDescent="0.2">
      <c r="A170" s="1">
        <v>42948</v>
      </c>
      <c r="B170" s="38">
        <v>11</v>
      </c>
      <c r="C170" s="39">
        <v>10096.52</v>
      </c>
      <c r="D170" s="11">
        <v>7</v>
      </c>
      <c r="E170" s="25">
        <f t="shared" si="6"/>
        <v>0.63636363636363635</v>
      </c>
      <c r="F170" s="37">
        <v>7</v>
      </c>
      <c r="G170" s="39">
        <v>1089.52</v>
      </c>
      <c r="H170" s="40">
        <v>214435</v>
      </c>
      <c r="I170" s="6">
        <f t="shared" si="9"/>
        <v>196.81602907702475</v>
      </c>
    </row>
    <row r="171" spans="1:9" x14ac:dyDescent="0.2">
      <c r="A171" s="1">
        <v>42979</v>
      </c>
      <c r="B171" s="38">
        <v>15</v>
      </c>
      <c r="C171" s="39">
        <v>6510.95</v>
      </c>
      <c r="D171" s="11">
        <v>6</v>
      </c>
      <c r="E171" s="25">
        <f t="shared" si="6"/>
        <v>0.4</v>
      </c>
      <c r="F171" s="37">
        <v>4</v>
      </c>
      <c r="G171" s="39">
        <v>111.5</v>
      </c>
      <c r="H171" s="40">
        <v>17075</v>
      </c>
      <c r="I171" s="6">
        <f t="shared" si="9"/>
        <v>153.13901345291481</v>
      </c>
    </row>
    <row r="172" spans="1:9" x14ac:dyDescent="0.2">
      <c r="A172" s="1">
        <v>43009</v>
      </c>
      <c r="B172" s="38">
        <v>0</v>
      </c>
      <c r="C172" s="39">
        <v>0</v>
      </c>
      <c r="D172" s="11">
        <v>0</v>
      </c>
      <c r="E172" s="25"/>
      <c r="F172" s="37">
        <v>0</v>
      </c>
      <c r="G172" s="39">
        <v>0</v>
      </c>
      <c r="H172" s="40">
        <v>0</v>
      </c>
      <c r="I172" s="6">
        <v>0</v>
      </c>
    </row>
    <row r="173" spans="1:9" x14ac:dyDescent="0.2">
      <c r="A173" s="1">
        <v>43040</v>
      </c>
      <c r="B173" s="38">
        <v>11</v>
      </c>
      <c r="C173" s="39">
        <v>18097.2</v>
      </c>
      <c r="D173" s="11">
        <v>4</v>
      </c>
      <c r="E173" s="25">
        <f t="shared" ref="E173:E176" si="10">D173/B173</f>
        <v>0.36363636363636365</v>
      </c>
      <c r="F173" s="37">
        <v>4</v>
      </c>
      <c r="G173" s="39">
        <v>913</v>
      </c>
      <c r="H173" s="40">
        <v>281157</v>
      </c>
      <c r="I173" s="6">
        <f t="shared" si="9"/>
        <v>307.94852135815989</v>
      </c>
    </row>
    <row r="174" spans="1:9" x14ac:dyDescent="0.2">
      <c r="A174" s="1">
        <v>43070</v>
      </c>
      <c r="B174" s="38">
        <v>7</v>
      </c>
      <c r="C174" s="39">
        <v>48723.266000000003</v>
      </c>
      <c r="D174" s="11">
        <v>5</v>
      </c>
      <c r="E174" s="25">
        <f t="shared" si="10"/>
        <v>0.7142857142857143</v>
      </c>
      <c r="F174" s="37">
        <v>4</v>
      </c>
      <c r="G174" s="39">
        <v>232.876</v>
      </c>
      <c r="H174" s="40">
        <v>63258.78</v>
      </c>
      <c r="I174" s="6">
        <f t="shared" si="9"/>
        <v>271.64147443274533</v>
      </c>
    </row>
    <row r="175" spans="1:9" x14ac:dyDescent="0.2">
      <c r="A175" s="1">
        <v>43101</v>
      </c>
      <c r="B175" s="38">
        <v>32</v>
      </c>
      <c r="C175" s="39">
        <v>34814.351999999999</v>
      </c>
      <c r="D175" s="11">
        <v>12</v>
      </c>
      <c r="E175" s="25">
        <f t="shared" si="10"/>
        <v>0.375</v>
      </c>
      <c r="F175" s="37">
        <v>11</v>
      </c>
      <c r="G175" s="39">
        <v>1623.78</v>
      </c>
      <c r="H175" s="40">
        <v>374166.73</v>
      </c>
      <c r="I175" s="6">
        <f t="shared" si="9"/>
        <v>230.42944857061917</v>
      </c>
    </row>
    <row r="176" spans="1:9" x14ac:dyDescent="0.2">
      <c r="A176" s="1">
        <v>43132</v>
      </c>
      <c r="B176" s="38">
        <v>6</v>
      </c>
      <c r="C176" s="39">
        <v>8821</v>
      </c>
      <c r="D176" s="11">
        <v>4</v>
      </c>
      <c r="E176" s="25">
        <f t="shared" si="10"/>
        <v>0.66666666666666663</v>
      </c>
      <c r="F176" s="37">
        <v>4</v>
      </c>
      <c r="G176" s="39">
        <v>579.29999999999995</v>
      </c>
      <c r="H176" s="40">
        <v>178637.5</v>
      </c>
      <c r="I176" s="6">
        <f t="shared" si="9"/>
        <v>308.36785775936477</v>
      </c>
    </row>
    <row r="177" spans="1:13" x14ac:dyDescent="0.2">
      <c r="A177" s="1"/>
      <c r="B177" s="38"/>
      <c r="C177" s="39"/>
      <c r="D177" s="11"/>
      <c r="E177" s="6"/>
      <c r="F177" s="37"/>
      <c r="G177" s="39"/>
      <c r="H177" s="40"/>
      <c r="I177" s="6"/>
    </row>
    <row r="178" spans="1:13" x14ac:dyDescent="0.2">
      <c r="A178" s="1"/>
      <c r="B178" s="38"/>
      <c r="C178" s="39"/>
      <c r="D178" s="11"/>
      <c r="E178" s="25"/>
      <c r="F178" s="37"/>
      <c r="G178" s="39"/>
      <c r="H178" s="40"/>
      <c r="I178" s="6"/>
    </row>
    <row r="179" spans="1:13" x14ac:dyDescent="0.2">
      <c r="A179" s="1"/>
      <c r="B179" s="38"/>
      <c r="C179" s="39"/>
      <c r="D179" s="11"/>
      <c r="E179" s="25"/>
      <c r="F179" s="37"/>
      <c r="G179" s="39"/>
      <c r="H179" s="40"/>
      <c r="I179" s="6"/>
    </row>
    <row r="180" spans="1:13" x14ac:dyDescent="0.2">
      <c r="A180" s="35" t="s">
        <v>61</v>
      </c>
      <c r="I180" s="22"/>
    </row>
    <row r="181" spans="1:13" x14ac:dyDescent="0.2">
      <c r="A181" s="23" t="s">
        <v>58</v>
      </c>
    </row>
    <row r="182" spans="1:13" x14ac:dyDescent="0.2">
      <c r="A182" s="36" t="s">
        <v>59</v>
      </c>
    </row>
    <row r="183" spans="1:13" x14ac:dyDescent="0.2">
      <c r="A183" s="36" t="s">
        <v>60</v>
      </c>
    </row>
    <row r="184" spans="1:13" x14ac:dyDescent="0.2">
      <c r="A184" s="36" t="s">
        <v>10</v>
      </c>
    </row>
    <row r="187" spans="1:13" x14ac:dyDescent="0.2">
      <c r="A187" s="1"/>
      <c r="B187" s="19"/>
    </row>
    <row r="188" spans="1:13" x14ac:dyDescent="0.2">
      <c r="A188" t="s">
        <v>19</v>
      </c>
    </row>
    <row r="189" spans="1:13" x14ac:dyDescent="0.2">
      <c r="A189" s="13" t="s">
        <v>35</v>
      </c>
      <c r="B189" s="1" t="s">
        <v>94</v>
      </c>
      <c r="C189" s="1" t="s">
        <v>95</v>
      </c>
      <c r="D189" s="1" t="s">
        <v>23</v>
      </c>
      <c r="E189" s="1" t="s">
        <v>24</v>
      </c>
      <c r="F189" s="1" t="s">
        <v>25</v>
      </c>
      <c r="G189" s="1" t="s">
        <v>26</v>
      </c>
      <c r="H189" s="1" t="s">
        <v>27</v>
      </c>
      <c r="I189" s="1" t="s">
        <v>96</v>
      </c>
      <c r="J189" s="1" t="s">
        <v>97</v>
      </c>
      <c r="K189" s="1" t="s">
        <v>98</v>
      </c>
      <c r="L189" s="1" t="s">
        <v>99</v>
      </c>
      <c r="M189" s="1" t="s">
        <v>100</v>
      </c>
    </row>
    <row r="190" spans="1:13" hidden="1" x14ac:dyDescent="0.2">
      <c r="A190" s="24" t="s">
        <v>33</v>
      </c>
      <c r="B190" s="19">
        <v>298.38593672498041</v>
      </c>
      <c r="C190" s="19">
        <v>305.784182083009</v>
      </c>
      <c r="D190" s="19">
        <v>200.44032332505768</v>
      </c>
      <c r="E190" s="19">
        <v>270.15399300908501</v>
      </c>
      <c r="F190" s="19">
        <v>253.26676983202614</v>
      </c>
      <c r="G190" s="19">
        <v>350.42693702777143</v>
      </c>
      <c r="H190" s="19">
        <v>351.46218689622452</v>
      </c>
      <c r="I190" s="19">
        <v>289.13275873569143</v>
      </c>
      <c r="J190" s="19">
        <v>303.59101968180954</v>
      </c>
      <c r="K190" s="19">
        <v>507.72337698658123</v>
      </c>
      <c r="L190" s="19">
        <v>228.60132063879396</v>
      </c>
      <c r="M190" s="19">
        <v>273.72933671227003</v>
      </c>
    </row>
    <row r="191" spans="1:13" x14ac:dyDescent="0.2">
      <c r="A191" s="24" t="s">
        <v>34</v>
      </c>
      <c r="B191" s="19">
        <v>322.19386048011614</v>
      </c>
      <c r="C191" s="21">
        <v>361.76485427815697</v>
      </c>
      <c r="D191" s="21">
        <v>327.08604252089242</v>
      </c>
      <c r="E191" s="21">
        <v>372.33218668908614</v>
      </c>
      <c r="F191" s="21">
        <v>495.47982824498166</v>
      </c>
      <c r="G191" s="21">
        <v>304.08624639416996</v>
      </c>
      <c r="H191" s="21">
        <v>364.46789407112391</v>
      </c>
      <c r="I191" s="21">
        <v>338.03699257865503</v>
      </c>
      <c r="J191" s="21">
        <v>311.43220879588625</v>
      </c>
      <c r="K191" s="21">
        <v>237.37620746530891</v>
      </c>
      <c r="L191" s="21">
        <v>359.71788742392221</v>
      </c>
      <c r="M191" s="19">
        <v>470.83661951398142</v>
      </c>
    </row>
    <row r="192" spans="1:13" x14ac:dyDescent="0.2">
      <c r="A192" s="24" t="s">
        <v>62</v>
      </c>
      <c r="B192" s="6">
        <v>355.06042506448989</v>
      </c>
      <c r="C192" s="6">
        <v>461.62705546984364</v>
      </c>
      <c r="D192" s="6">
        <v>412.22593278479275</v>
      </c>
      <c r="E192" s="6">
        <v>485.71</v>
      </c>
      <c r="F192" s="6">
        <v>358.27</v>
      </c>
      <c r="G192" s="6">
        <f>+I36</f>
        <v>272.64672696419638</v>
      </c>
      <c r="H192" s="22">
        <f>+I37</f>
        <v>323.75531094934018</v>
      </c>
      <c r="I192" s="22">
        <v>363.15</v>
      </c>
      <c r="J192" s="22">
        <v>398.62</v>
      </c>
      <c r="K192" s="22">
        <f>+I40</f>
        <v>421.27080548395196</v>
      </c>
      <c r="L192" s="22">
        <f>+I41</f>
        <v>307.35363293499734</v>
      </c>
      <c r="M192" s="22">
        <f>+I42</f>
        <v>493.14227038593737</v>
      </c>
    </row>
    <row r="193" spans="1:13" x14ac:dyDescent="0.2">
      <c r="A193" s="24" t="s">
        <v>92</v>
      </c>
      <c r="B193" s="6">
        <f>+I43</f>
        <v>537.25699837461354</v>
      </c>
      <c r="C193" s="6">
        <f>+I44</f>
        <v>1035.2310242541382</v>
      </c>
      <c r="D193" s="6">
        <v>428.13</v>
      </c>
      <c r="E193" s="6">
        <v>322.25</v>
      </c>
      <c r="F193" s="6">
        <v>768.47</v>
      </c>
      <c r="G193" s="6">
        <v>495</v>
      </c>
      <c r="H193" s="22">
        <v>296.79000000000002</v>
      </c>
      <c r="I193" s="22">
        <v>268.16000000000003</v>
      </c>
      <c r="J193" s="22">
        <v>627.98</v>
      </c>
      <c r="K193" s="22">
        <v>1121.5899999999999</v>
      </c>
      <c r="L193" s="22">
        <v>387.46</v>
      </c>
      <c r="M193" s="22">
        <v>265.27999999999997</v>
      </c>
    </row>
    <row r="194" spans="1:13" x14ac:dyDescent="0.2">
      <c r="A194" s="24">
        <v>2008</v>
      </c>
      <c r="B194" s="6">
        <v>236.96</v>
      </c>
      <c r="C194" s="6">
        <v>308.18</v>
      </c>
      <c r="D194" s="6">
        <v>230.79</v>
      </c>
      <c r="E194" s="6">
        <v>406.18</v>
      </c>
      <c r="F194" s="6">
        <v>489.35</v>
      </c>
      <c r="G194" s="6">
        <v>3636.81</v>
      </c>
      <c r="H194" s="6">
        <v>7430.16</v>
      </c>
      <c r="I194" s="6">
        <v>12624.07</v>
      </c>
      <c r="J194" s="6">
        <v>0</v>
      </c>
      <c r="K194" s="22">
        <v>1332.71</v>
      </c>
      <c r="L194" s="22">
        <v>421.01</v>
      </c>
      <c r="M194" s="22">
        <v>351.68</v>
      </c>
    </row>
    <row r="195" spans="1:13" x14ac:dyDescent="0.2">
      <c r="A195" s="24">
        <v>2009</v>
      </c>
      <c r="B195" s="6">
        <v>245.04</v>
      </c>
      <c r="C195" s="6">
        <v>374.6940443342117</v>
      </c>
      <c r="D195" s="6">
        <v>505.91</v>
      </c>
      <c r="E195" s="6">
        <v>1018.25</v>
      </c>
      <c r="F195" s="6">
        <v>332.40871570222055</v>
      </c>
      <c r="G195" s="6">
        <v>3018.8089055124378</v>
      </c>
      <c r="H195" s="6">
        <v>609.72652039816865</v>
      </c>
      <c r="I195" s="6">
        <v>2793.64</v>
      </c>
      <c r="J195" s="6">
        <v>635.61</v>
      </c>
      <c r="K195" s="6">
        <v>7559.5</v>
      </c>
      <c r="L195" s="6">
        <v>1920.4167577165697</v>
      </c>
      <c r="M195" s="6">
        <v>1178.2784524285933</v>
      </c>
    </row>
    <row r="196" spans="1:13" x14ac:dyDescent="0.2">
      <c r="A196" s="24">
        <v>2010</v>
      </c>
      <c r="B196" s="6">
        <v>505.54118221696422</v>
      </c>
      <c r="C196" s="6">
        <v>3698.9398682463338</v>
      </c>
      <c r="D196" s="6">
        <v>1877.716089005492</v>
      </c>
      <c r="E196" s="6">
        <v>1327.9653391707</v>
      </c>
      <c r="F196" s="6">
        <v>415.47814431549506</v>
      </c>
      <c r="G196" s="6">
        <v>2580.055063608474</v>
      </c>
      <c r="H196" s="6">
        <v>3329.051951532183</v>
      </c>
      <c r="I196" s="6">
        <v>538.78423755004769</v>
      </c>
      <c r="J196" s="6">
        <v>1147.3080506199669</v>
      </c>
      <c r="K196" s="6">
        <v>871.75506540543381</v>
      </c>
      <c r="L196" s="6">
        <v>2652.4419326027132</v>
      </c>
      <c r="M196" s="6">
        <v>530.59120834509372</v>
      </c>
    </row>
    <row r="197" spans="1:13" x14ac:dyDescent="0.2">
      <c r="A197" s="24">
        <v>2011</v>
      </c>
      <c r="B197" s="6">
        <v>415.45699728948529</v>
      </c>
      <c r="C197" s="6">
        <v>716.25462085308061</v>
      </c>
      <c r="D197" s="6">
        <v>728.63696787537117</v>
      </c>
      <c r="E197" s="6">
        <v>562.04103911126117</v>
      </c>
      <c r="F197" s="6">
        <v>277.5238629691093</v>
      </c>
      <c r="G197" s="6">
        <v>721.21521110238348</v>
      </c>
      <c r="H197" s="6">
        <v>691.85700941003847</v>
      </c>
      <c r="I197" s="6">
        <v>379.11210152281956</v>
      </c>
      <c r="J197" s="6">
        <v>261.06124053359787</v>
      </c>
      <c r="K197" s="6">
        <v>359.11000414473182</v>
      </c>
      <c r="L197" s="6">
        <v>319.53206651758359</v>
      </c>
      <c r="M197" s="6">
        <v>295.00075349203541</v>
      </c>
    </row>
    <row r="198" spans="1:13" x14ac:dyDescent="0.2">
      <c r="A198" s="24">
        <v>2012</v>
      </c>
      <c r="B198" s="6">
        <v>355.88777227047427</v>
      </c>
      <c r="C198" s="6">
        <v>455.87542189399198</v>
      </c>
      <c r="D198" s="6">
        <v>289.89316905712536</v>
      </c>
      <c r="E198" s="6">
        <v>330.09859979895361</v>
      </c>
      <c r="F198" s="6">
        <v>505.99171121897859</v>
      </c>
      <c r="G198" s="6">
        <v>474.7925547794332</v>
      </c>
      <c r="H198" s="6">
        <v>324.53845086379829</v>
      </c>
      <c r="I198" s="6">
        <v>424.60377879540857</v>
      </c>
      <c r="J198" s="6">
        <v>514.46855658869117</v>
      </c>
      <c r="K198" s="6">
        <v>455.24544484473842</v>
      </c>
      <c r="L198" s="6">
        <v>648.41106270598868</v>
      </c>
      <c r="M198" s="6">
        <v>482.66611755160244</v>
      </c>
    </row>
    <row r="199" spans="1:13" x14ac:dyDescent="0.2">
      <c r="A199" s="24">
        <v>2013</v>
      </c>
      <c r="B199" s="6">
        <v>667.45936994048304</v>
      </c>
      <c r="C199" s="6">
        <v>326.66643783450507</v>
      </c>
      <c r="D199" s="6">
        <v>355.84217158859468</v>
      </c>
      <c r="E199" s="6">
        <v>449.27777318592751</v>
      </c>
      <c r="F199" s="6">
        <v>475.26098558461587</v>
      </c>
      <c r="G199" s="6">
        <v>603.75670488351614</v>
      </c>
      <c r="H199" s="6">
        <v>392.39438915334898</v>
      </c>
      <c r="I199" s="6">
        <v>452.41772482002813</v>
      </c>
      <c r="J199" s="6">
        <v>397.81307685546017</v>
      </c>
      <c r="K199" s="6">
        <v>261.78233375334912</v>
      </c>
      <c r="L199" s="6">
        <v>390.15892794445682</v>
      </c>
      <c r="M199" s="6">
        <v>293.64367399977897</v>
      </c>
    </row>
    <row r="200" spans="1:13" x14ac:dyDescent="0.2">
      <c r="A200" s="24">
        <v>2014</v>
      </c>
      <c r="B200" s="6">
        <v>350.25972979114766</v>
      </c>
      <c r="C200" s="6">
        <v>367.40669878709667</v>
      </c>
      <c r="D200" s="6">
        <v>306.25795480813571</v>
      </c>
      <c r="E200" s="6">
        <v>485.9932966927409</v>
      </c>
      <c r="F200" s="6">
        <v>319.62222381154101</v>
      </c>
      <c r="G200" s="6">
        <v>327.20287516932927</v>
      </c>
      <c r="H200" s="6">
        <v>200.05169545322295</v>
      </c>
      <c r="I200" s="6">
        <v>328.66010924642364</v>
      </c>
      <c r="J200" s="6">
        <v>382.89814355436073</v>
      </c>
      <c r="K200" s="6">
        <v>403.86145605146709</v>
      </c>
      <c r="L200" s="6">
        <v>176.75891696198656</v>
      </c>
      <c r="M200" s="6">
        <v>542.43375523097518</v>
      </c>
    </row>
    <row r="201" spans="1:13" x14ac:dyDescent="0.2">
      <c r="A201" s="24">
        <v>2015</v>
      </c>
      <c r="B201" s="6">
        <v>495.33287275030079</v>
      </c>
      <c r="C201" s="6">
        <v>281.75803398136213</v>
      </c>
      <c r="D201" s="6">
        <v>1987.3828746729225</v>
      </c>
      <c r="E201" s="6">
        <v>231.97583787996882</v>
      </c>
      <c r="F201" s="6">
        <v>175</v>
      </c>
      <c r="G201" s="6">
        <v>4647.6094159107552</v>
      </c>
      <c r="H201" s="6">
        <v>249.99999999999997</v>
      </c>
      <c r="I201" s="6">
        <v>2136.9274490299199</v>
      </c>
      <c r="J201" s="6">
        <v>298.06261817080662</v>
      </c>
      <c r="K201" s="6">
        <v>249.31176766959061</v>
      </c>
      <c r="L201" s="6">
        <v>175.67979709915193</v>
      </c>
      <c r="M201" s="6">
        <v>324.55888193990967</v>
      </c>
    </row>
    <row r="202" spans="1:13" x14ac:dyDescent="0.2">
      <c r="A202" s="24">
        <v>2016</v>
      </c>
      <c r="B202" s="6">
        <v>354.50320762131281</v>
      </c>
      <c r="C202" s="6">
        <v>218.52701856436164</v>
      </c>
      <c r="D202" s="6">
        <v>196.625</v>
      </c>
      <c r="E202" s="6">
        <v>217.2752464297586</v>
      </c>
      <c r="F202" s="6">
        <v>210.17778843357729</v>
      </c>
      <c r="G202" s="6">
        <v>179.76878612716763</v>
      </c>
      <c r="H202" s="6">
        <v>201.1904761904762</v>
      </c>
      <c r="I202" s="6">
        <v>505.77496572969943</v>
      </c>
      <c r="J202" s="6">
        <v>204.24851040688961</v>
      </c>
      <c r="K202" s="6">
        <v>144.44444444444446</v>
      </c>
      <c r="L202" s="6">
        <v>203.13467492260062</v>
      </c>
      <c r="M202" s="6">
        <v>227.65205702090816</v>
      </c>
    </row>
    <row r="203" spans="1:13" x14ac:dyDescent="0.2">
      <c r="A203" s="24">
        <v>2017</v>
      </c>
      <c r="B203" s="6">
        <v>200.43</v>
      </c>
      <c r="C203" s="6">
        <v>280.17154026920394</v>
      </c>
      <c r="D203" s="6">
        <v>436.92448076808631</v>
      </c>
      <c r="E203" s="6">
        <v>224.99999999999997</v>
      </c>
      <c r="F203" s="6">
        <v>269.47619047619048</v>
      </c>
      <c r="G203" s="6">
        <v>392.57142857142856</v>
      </c>
      <c r="H203" s="6">
        <v>215.18973694881129</v>
      </c>
      <c r="I203" s="6">
        <v>196.81602907702475</v>
      </c>
      <c r="J203" s="6">
        <v>153.13901345291481</v>
      </c>
      <c r="K203" s="6">
        <v>0</v>
      </c>
      <c r="L203" s="6">
        <v>307.94852135815989</v>
      </c>
      <c r="M203" s="6">
        <v>271.64147443274533</v>
      </c>
    </row>
    <row r="204" spans="1:13" x14ac:dyDescent="0.2">
      <c r="A204" s="24">
        <v>2018</v>
      </c>
      <c r="B204" s="6">
        <v>230.42944857061917</v>
      </c>
      <c r="C204" s="6">
        <v>308.36785775936477</v>
      </c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1:13" x14ac:dyDescent="0.2">
      <c r="A205" s="1"/>
    </row>
    <row r="206" spans="1:13" x14ac:dyDescent="0.2">
      <c r="A206" s="1" t="s">
        <v>18</v>
      </c>
    </row>
    <row r="207" spans="1:13" x14ac:dyDescent="0.2">
      <c r="A207" s="13" t="s">
        <v>35</v>
      </c>
      <c r="B207" s="1" t="s">
        <v>94</v>
      </c>
      <c r="C207" s="1" t="s">
        <v>95</v>
      </c>
      <c r="D207" s="1" t="s">
        <v>23</v>
      </c>
      <c r="E207" s="1" t="s">
        <v>24</v>
      </c>
      <c r="F207" s="1" t="s">
        <v>25</v>
      </c>
      <c r="G207" s="1" t="s">
        <v>26</v>
      </c>
      <c r="H207" s="1" t="s">
        <v>27</v>
      </c>
      <c r="I207" s="1" t="s">
        <v>96</v>
      </c>
      <c r="J207" s="1" t="s">
        <v>97</v>
      </c>
      <c r="K207" s="1" t="s">
        <v>98</v>
      </c>
      <c r="L207" s="1" t="s">
        <v>99</v>
      </c>
      <c r="M207" s="1" t="s">
        <v>100</v>
      </c>
    </row>
    <row r="208" spans="1:13" hidden="1" x14ac:dyDescent="0.2">
      <c r="A208" s="24" t="s">
        <v>33</v>
      </c>
      <c r="B208" s="18">
        <v>1209755.95</v>
      </c>
      <c r="C208" s="18">
        <v>4170405.46</v>
      </c>
      <c r="D208" s="18">
        <v>2773809.65</v>
      </c>
      <c r="E208" s="18">
        <v>686310.01</v>
      </c>
      <c r="F208" s="18">
        <v>3741030.81</v>
      </c>
      <c r="G208" s="18">
        <v>1942833.52</v>
      </c>
      <c r="H208" s="18">
        <v>2044652.36</v>
      </c>
      <c r="I208" s="18">
        <v>1989653.49</v>
      </c>
      <c r="J208" s="18">
        <v>3193258.69</v>
      </c>
      <c r="K208" s="18">
        <v>8518107.5899999999</v>
      </c>
      <c r="L208" s="18">
        <v>1842154.71</v>
      </c>
      <c r="M208" s="18">
        <v>952899.45</v>
      </c>
    </row>
    <row r="209" spans="1:13" x14ac:dyDescent="0.2">
      <c r="A209" s="24" t="s">
        <v>34</v>
      </c>
      <c r="B209" s="20">
        <v>1118950.28</v>
      </c>
      <c r="C209" s="20">
        <f>5701671.68</f>
        <v>5701671.6799999997</v>
      </c>
      <c r="D209" s="20">
        <v>2990636</v>
      </c>
      <c r="E209" s="20">
        <v>3480941.06</v>
      </c>
      <c r="F209" s="20">
        <v>5311157.78</v>
      </c>
      <c r="G209" s="20">
        <v>2703889.29</v>
      </c>
      <c r="H209" s="20">
        <v>4650705.09</v>
      </c>
      <c r="I209" s="20">
        <v>1836091.87</v>
      </c>
      <c r="J209" s="20">
        <v>5604577.6299999999</v>
      </c>
      <c r="K209" s="20">
        <v>1324037.01</v>
      </c>
      <c r="L209" s="20">
        <v>1612996.95</v>
      </c>
      <c r="M209" s="40">
        <v>4024433.63</v>
      </c>
    </row>
    <row r="210" spans="1:13" x14ac:dyDescent="0.2">
      <c r="A210" s="24" t="s">
        <v>62</v>
      </c>
      <c r="B210" s="40">
        <v>1537320.39</v>
      </c>
      <c r="C210" s="40">
        <v>2259041.2400000002</v>
      </c>
      <c r="D210" s="40">
        <v>4813881.28</v>
      </c>
      <c r="E210" s="20">
        <v>3141523.23</v>
      </c>
      <c r="F210" s="20">
        <v>6025369.9500000002</v>
      </c>
      <c r="G210" s="22">
        <f>+H36</f>
        <v>890923.62</v>
      </c>
      <c r="H210" s="22">
        <f>+H37</f>
        <v>1590293.21</v>
      </c>
      <c r="I210" s="22">
        <v>4274006.8099999996</v>
      </c>
      <c r="J210" s="22">
        <v>2004961.5</v>
      </c>
      <c r="K210" s="22">
        <f>+H40</f>
        <v>1846724.83</v>
      </c>
      <c r="L210" s="22">
        <f>+H41</f>
        <v>5058312.37</v>
      </c>
      <c r="M210" s="22">
        <f>+H42</f>
        <v>2214236.41</v>
      </c>
    </row>
    <row r="211" spans="1:13" x14ac:dyDescent="0.2">
      <c r="A211" s="24" t="s">
        <v>92</v>
      </c>
      <c r="B211" s="22">
        <f>+H43</f>
        <v>4569069.37</v>
      </c>
      <c r="C211" s="22">
        <f>+H44</f>
        <v>11078923.369999999</v>
      </c>
      <c r="D211" s="40">
        <v>2567201.33</v>
      </c>
      <c r="E211" s="20">
        <v>3250525.86</v>
      </c>
      <c r="F211" s="20">
        <v>4844311.6399999997</v>
      </c>
      <c r="G211" s="20">
        <v>4008594.4</v>
      </c>
      <c r="H211" s="20">
        <v>2529957.38</v>
      </c>
      <c r="I211" s="22">
        <v>2892575.29</v>
      </c>
      <c r="J211" s="22">
        <v>1936243.01</v>
      </c>
      <c r="K211" s="22">
        <v>6035465.6900000004</v>
      </c>
      <c r="L211" s="22">
        <v>1171854.94</v>
      </c>
      <c r="M211" s="22">
        <v>2413328.16</v>
      </c>
    </row>
    <row r="212" spans="1:13" x14ac:dyDescent="0.2">
      <c r="A212" s="4">
        <v>2008</v>
      </c>
      <c r="B212" s="22">
        <f>+H55</f>
        <v>1304223.48</v>
      </c>
      <c r="C212" s="22">
        <f>H56</f>
        <v>433826.75</v>
      </c>
      <c r="D212" s="22">
        <f>H57</f>
        <v>3959010.21</v>
      </c>
      <c r="E212" s="40">
        <v>1409967.24</v>
      </c>
      <c r="F212" s="40">
        <v>2287897.7799999998</v>
      </c>
      <c r="G212" s="40">
        <v>35829909.810000002</v>
      </c>
      <c r="H212" s="20">
        <v>48806966.780000001</v>
      </c>
      <c r="I212" s="22">
        <v>93831700.030000001</v>
      </c>
      <c r="J212" s="22">
        <v>0</v>
      </c>
      <c r="K212" s="22">
        <v>43559940.380000003</v>
      </c>
      <c r="L212" s="40">
        <v>3757649.9199999999</v>
      </c>
      <c r="M212" s="40">
        <v>1501254.23</v>
      </c>
    </row>
    <row r="213" spans="1:13" x14ac:dyDescent="0.2">
      <c r="A213" s="4">
        <v>2009</v>
      </c>
      <c r="B213" s="40">
        <v>880837.75</v>
      </c>
      <c r="C213" s="6">
        <v>604287.81999999995</v>
      </c>
      <c r="D213" s="6">
        <v>1356772.99</v>
      </c>
      <c r="E213" s="40">
        <v>773943.34</v>
      </c>
      <c r="F213" s="40">
        <v>3758375.82</v>
      </c>
      <c r="G213" s="40">
        <v>1441487.29</v>
      </c>
      <c r="H213" s="40">
        <v>3236428.98</v>
      </c>
      <c r="I213" s="40">
        <v>7324454.3799999999</v>
      </c>
      <c r="J213" s="40">
        <v>29932</v>
      </c>
      <c r="K213" s="40">
        <v>12131040.07</v>
      </c>
      <c r="L213" s="6">
        <v>2654065.89</v>
      </c>
      <c r="M213" s="6">
        <v>9445466.5500000007</v>
      </c>
    </row>
    <row r="214" spans="1:13" x14ac:dyDescent="0.2">
      <c r="A214" s="4">
        <v>2010</v>
      </c>
      <c r="B214" s="6">
        <v>4099665.49</v>
      </c>
      <c r="C214" s="6">
        <v>6303884.9800000004</v>
      </c>
      <c r="D214" s="6">
        <v>4826740.5599999996</v>
      </c>
      <c r="E214" s="6">
        <v>3471860.47</v>
      </c>
      <c r="F214" s="6">
        <v>1820157.4</v>
      </c>
      <c r="G214">
        <v>6072056.3899999997</v>
      </c>
      <c r="H214">
        <v>4596455.32</v>
      </c>
      <c r="I214">
        <v>3716759.96</v>
      </c>
      <c r="J214" s="40">
        <v>1121923.8600000001</v>
      </c>
      <c r="K214" s="40">
        <v>2705881.52</v>
      </c>
      <c r="L214" s="40">
        <v>6592803.5700000003</v>
      </c>
      <c r="M214" s="6">
        <v>2864918.74</v>
      </c>
    </row>
    <row r="215" spans="1:13" x14ac:dyDescent="0.2">
      <c r="A215" s="4">
        <v>2011</v>
      </c>
      <c r="B215" s="40">
        <v>2216371.6800000002</v>
      </c>
      <c r="C215" s="40">
        <v>604518.9</v>
      </c>
      <c r="D215" s="40">
        <v>11572567.17</v>
      </c>
      <c r="E215">
        <v>2332301.7000000002</v>
      </c>
      <c r="F215">
        <v>2774369.98</v>
      </c>
      <c r="G215">
        <v>2446928.15</v>
      </c>
      <c r="H215">
        <v>4237220.83</v>
      </c>
      <c r="I215">
        <v>667147.06999999995</v>
      </c>
      <c r="J215">
        <v>2978732.25</v>
      </c>
      <c r="K215">
        <v>2715376.54</v>
      </c>
      <c r="L215">
        <v>1391869.22</v>
      </c>
      <c r="M215">
        <v>4625707.6900000004</v>
      </c>
    </row>
    <row r="216" spans="1:13" x14ac:dyDescent="0.2">
      <c r="A216" s="4">
        <v>2012</v>
      </c>
      <c r="B216" s="6">
        <v>2034845.28</v>
      </c>
      <c r="C216" s="6">
        <v>3360494.79</v>
      </c>
      <c r="D216" s="6">
        <v>1015037.74</v>
      </c>
      <c r="E216">
        <v>834086.54</v>
      </c>
      <c r="F216">
        <v>7401140.7599999998</v>
      </c>
      <c r="G216">
        <v>2940680.39</v>
      </c>
      <c r="H216">
        <v>498136.34</v>
      </c>
      <c r="I216">
        <v>4907849.4400000004</v>
      </c>
      <c r="J216">
        <v>337567</v>
      </c>
      <c r="K216">
        <v>1360942.6</v>
      </c>
      <c r="L216">
        <v>1821788.69</v>
      </c>
      <c r="M216">
        <v>1963075.5</v>
      </c>
    </row>
    <row r="217" spans="1:13" x14ac:dyDescent="0.2">
      <c r="A217" s="4">
        <v>2013</v>
      </c>
      <c r="B217" s="6">
        <v>1170803.83</v>
      </c>
      <c r="C217" s="6">
        <v>756594.75</v>
      </c>
      <c r="D217" s="6">
        <v>279549.61</v>
      </c>
      <c r="E217" s="40">
        <v>2011205.43</v>
      </c>
      <c r="F217" s="40">
        <v>592552.06999999995</v>
      </c>
      <c r="G217" s="40">
        <v>2626342.27</v>
      </c>
      <c r="H217">
        <v>700580.55</v>
      </c>
      <c r="I217">
        <v>1124182.04</v>
      </c>
      <c r="J217">
        <v>2715392.5</v>
      </c>
      <c r="K217">
        <v>4021116.7</v>
      </c>
      <c r="L217">
        <v>2690297.58</v>
      </c>
      <c r="M217">
        <v>770570.92</v>
      </c>
    </row>
    <row r="218" spans="1:13" x14ac:dyDescent="0.2">
      <c r="A218" s="4">
        <v>2014</v>
      </c>
      <c r="B218" s="40">
        <v>816900.26</v>
      </c>
      <c r="C218">
        <v>1106094.3999999999</v>
      </c>
      <c r="D218">
        <v>769753.95</v>
      </c>
      <c r="E218">
        <v>1871963.56</v>
      </c>
      <c r="F218">
        <v>580974.12</v>
      </c>
      <c r="G218">
        <v>1138394.1000000001</v>
      </c>
      <c r="H218">
        <v>1512670.89</v>
      </c>
      <c r="I218">
        <v>997895.9</v>
      </c>
      <c r="J218" s="6">
        <v>663723.30000000005</v>
      </c>
      <c r="K218" s="6">
        <v>1196508.22</v>
      </c>
      <c r="L218" s="6">
        <v>69330.149999999994</v>
      </c>
      <c r="M218">
        <v>634492.9</v>
      </c>
    </row>
    <row r="219" spans="1:13" x14ac:dyDescent="0.2">
      <c r="A219" s="4">
        <v>2015</v>
      </c>
      <c r="B219" s="40">
        <v>2700090.2</v>
      </c>
      <c r="C219">
        <v>307035.95600000001</v>
      </c>
      <c r="D219">
        <v>2202616.44</v>
      </c>
      <c r="E219" s="6">
        <v>23810</v>
      </c>
      <c r="F219" s="6">
        <v>6312.25</v>
      </c>
      <c r="G219" s="6">
        <v>3745369</v>
      </c>
      <c r="H219">
        <v>9005</v>
      </c>
      <c r="I219">
        <v>3084851.37</v>
      </c>
      <c r="J219" s="6">
        <v>476400.04</v>
      </c>
      <c r="K219" s="40">
        <v>96492.38</v>
      </c>
      <c r="L219" s="40">
        <v>22165.52</v>
      </c>
      <c r="M219" s="40">
        <v>482109.5</v>
      </c>
    </row>
    <row r="220" spans="1:13" x14ac:dyDescent="0.2">
      <c r="A220" s="4">
        <v>2016</v>
      </c>
      <c r="B220" s="40">
        <v>307629.73</v>
      </c>
      <c r="C220">
        <v>519939.15</v>
      </c>
      <c r="D220">
        <v>47190</v>
      </c>
      <c r="E220">
        <v>139880.5</v>
      </c>
      <c r="F220" s="6">
        <v>312958.3</v>
      </c>
      <c r="G220" s="6">
        <v>31100</v>
      </c>
      <c r="H220" s="6">
        <v>59150</v>
      </c>
      <c r="I220" s="84">
        <v>343132.91</v>
      </c>
      <c r="J220" s="84">
        <v>156244.79999999999</v>
      </c>
      <c r="K220" s="84">
        <v>6500</v>
      </c>
      <c r="L220">
        <v>131225</v>
      </c>
      <c r="M220">
        <v>449627.61</v>
      </c>
    </row>
    <row r="221" spans="1:13" x14ac:dyDescent="0.2">
      <c r="A221" s="4">
        <v>2017</v>
      </c>
      <c r="B221">
        <v>48134.25</v>
      </c>
      <c r="C221">
        <v>38986.15</v>
      </c>
      <c r="D221">
        <v>440516</v>
      </c>
      <c r="E221">
        <v>30393</v>
      </c>
      <c r="F221">
        <v>169770</v>
      </c>
      <c r="G221">
        <v>76944</v>
      </c>
      <c r="H221">
        <v>1712568.8</v>
      </c>
      <c r="I221">
        <v>214435</v>
      </c>
      <c r="J221">
        <v>17075</v>
      </c>
      <c r="K221" s="6">
        <v>0</v>
      </c>
      <c r="L221">
        <v>281157</v>
      </c>
      <c r="M221">
        <v>63258.78</v>
      </c>
    </row>
    <row r="222" spans="1:13" x14ac:dyDescent="0.2">
      <c r="A222" s="4">
        <v>2018</v>
      </c>
      <c r="B222">
        <v>374166.73</v>
      </c>
      <c r="C222">
        <v>178637.5</v>
      </c>
    </row>
  </sheetData>
  <phoneticPr fontId="4" type="noConversion"/>
  <pageMargins left="0.75" right="0.75" top="1" bottom="1" header="0.5" footer="0.5"/>
  <pageSetup scale="34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FC000"/>
    <pageSetUpPr fitToPage="1"/>
  </sheetPr>
  <dimension ref="A3:Z546"/>
  <sheetViews>
    <sheetView topLeftCell="A334" workbookViewId="0">
      <selection activeCell="G336" sqref="G336:G370"/>
    </sheetView>
  </sheetViews>
  <sheetFormatPr defaultRowHeight="12.75" x14ac:dyDescent="0.2"/>
  <cols>
    <col min="1" max="1" width="20.42578125" customWidth="1"/>
    <col min="2" max="2" width="16" bestFit="1" customWidth="1"/>
    <col min="3" max="3" width="15" bestFit="1" customWidth="1"/>
    <col min="4" max="4" width="15.42578125" style="27" bestFit="1" customWidth="1"/>
    <col min="5" max="5" width="14.140625" bestFit="1" customWidth="1"/>
    <col min="6" max="6" width="7.42578125" bestFit="1" customWidth="1"/>
    <col min="7" max="7" width="15" style="60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62"/>
    </row>
    <row r="4" spans="1:5" x14ac:dyDescent="0.2">
      <c r="B4" s="5" t="s">
        <v>0</v>
      </c>
      <c r="C4" s="5" t="s">
        <v>1</v>
      </c>
      <c r="D4" s="63" t="s">
        <v>2</v>
      </c>
      <c r="E4" s="5"/>
    </row>
    <row r="5" spans="1:5" x14ac:dyDescent="0.2">
      <c r="A5" s="1">
        <v>42675</v>
      </c>
      <c r="B5" s="6">
        <v>7962941.9199999999</v>
      </c>
      <c r="C5" s="6">
        <v>4963593.83</v>
      </c>
      <c r="D5" s="6">
        <v>576795.97</v>
      </c>
    </row>
    <row r="6" spans="1:5" x14ac:dyDescent="0.2">
      <c r="A6" s="1">
        <v>42705</v>
      </c>
      <c r="B6" s="6">
        <v>8611208.8800000008</v>
      </c>
      <c r="C6" s="6">
        <v>6941237.7599999998</v>
      </c>
      <c r="D6" s="6">
        <v>728334.7</v>
      </c>
    </row>
    <row r="7" spans="1:5" x14ac:dyDescent="0.2">
      <c r="A7" s="1">
        <v>42736</v>
      </c>
      <c r="B7" s="6">
        <v>10074683.710000001</v>
      </c>
      <c r="C7" s="6">
        <v>7090022.5800000001</v>
      </c>
      <c r="D7" s="6">
        <v>625386.80000000005</v>
      </c>
    </row>
    <row r="8" spans="1:5" x14ac:dyDescent="0.2">
      <c r="A8" s="1">
        <v>42767</v>
      </c>
      <c r="B8" s="6">
        <v>9140030.1199999992</v>
      </c>
      <c r="C8" s="6">
        <v>5308550.38</v>
      </c>
      <c r="D8" s="6">
        <v>642143.75</v>
      </c>
    </row>
    <row r="9" spans="1:5" x14ac:dyDescent="0.2">
      <c r="A9" s="1">
        <v>42795</v>
      </c>
      <c r="B9" s="6">
        <v>8985842.0899999999</v>
      </c>
      <c r="C9" s="6">
        <v>5331251.84</v>
      </c>
      <c r="D9" s="6">
        <v>580496.03</v>
      </c>
    </row>
    <row r="10" spans="1:5" x14ac:dyDescent="0.2">
      <c r="A10" s="1">
        <v>42826</v>
      </c>
      <c r="B10" s="6">
        <v>9456967.6500000004</v>
      </c>
      <c r="C10" s="6">
        <v>5092673.34</v>
      </c>
      <c r="D10" s="6">
        <v>510088.89</v>
      </c>
    </row>
    <row r="11" spans="1:5" x14ac:dyDescent="0.2">
      <c r="A11" s="1">
        <v>42856</v>
      </c>
      <c r="B11" s="6">
        <v>9562681.6199999992</v>
      </c>
      <c r="C11" s="6">
        <v>5818267.5599999996</v>
      </c>
      <c r="D11" s="6">
        <v>577125.53</v>
      </c>
    </row>
    <row r="12" spans="1:5" x14ac:dyDescent="0.2">
      <c r="A12" s="1">
        <v>42887</v>
      </c>
      <c r="B12" s="6">
        <v>7895023.5599999996</v>
      </c>
      <c r="C12" s="6">
        <v>5305987.18</v>
      </c>
      <c r="D12" s="6">
        <v>515281.16</v>
      </c>
    </row>
    <row r="13" spans="1:5" x14ac:dyDescent="0.2">
      <c r="A13" s="1">
        <v>42917</v>
      </c>
      <c r="B13" s="6">
        <v>8755204.3200000003</v>
      </c>
      <c r="C13" s="6">
        <v>5160096.17</v>
      </c>
      <c r="D13" s="6">
        <v>635920.65</v>
      </c>
    </row>
    <row r="14" spans="1:5" x14ac:dyDescent="0.2">
      <c r="A14" s="1">
        <v>42948</v>
      </c>
      <c r="B14" s="6">
        <v>8687033.9499999993</v>
      </c>
      <c r="C14" s="6">
        <v>4780120.5599999996</v>
      </c>
      <c r="D14" s="6">
        <v>726667.97</v>
      </c>
    </row>
    <row r="15" spans="1:5" x14ac:dyDescent="0.2">
      <c r="A15" s="1">
        <v>42979</v>
      </c>
      <c r="B15" s="6">
        <v>8744382.2899999991</v>
      </c>
      <c r="C15" s="6">
        <v>4512451.53</v>
      </c>
      <c r="D15" s="6">
        <v>766158.7</v>
      </c>
    </row>
    <row r="16" spans="1:5" x14ac:dyDescent="0.2">
      <c r="A16" s="1">
        <v>43009</v>
      </c>
      <c r="B16" s="6">
        <v>8637407.5299999993</v>
      </c>
      <c r="C16" s="6">
        <v>4587010.09</v>
      </c>
      <c r="D16" s="6">
        <v>675940.11</v>
      </c>
    </row>
    <row r="17" spans="1:26" x14ac:dyDescent="0.2">
      <c r="A17" s="1">
        <v>43040</v>
      </c>
      <c r="B17" s="6">
        <v>10171095.35</v>
      </c>
      <c r="C17" s="6">
        <v>3861663.14</v>
      </c>
      <c r="D17" s="6">
        <v>500095.81</v>
      </c>
    </row>
    <row r="18" spans="1:26" x14ac:dyDescent="0.2">
      <c r="A18" s="2"/>
      <c r="B18" s="6"/>
      <c r="C18" s="6"/>
      <c r="D18" s="64"/>
    </row>
    <row r="19" spans="1:26" x14ac:dyDescent="0.2">
      <c r="A19" s="55" t="s">
        <v>115</v>
      </c>
      <c r="B19" s="34">
        <f>SUM(B5:B18)</f>
        <v>116684502.99000001</v>
      </c>
      <c r="C19" s="34">
        <f>SUM(C5:C18)</f>
        <v>68752925.960000008</v>
      </c>
      <c r="D19" s="34">
        <f>SUM(D5:D18)</f>
        <v>8060436.0700000003</v>
      </c>
    </row>
    <row r="27" spans="1:26" ht="15.75" x14ac:dyDescent="0.25">
      <c r="A27" s="28" t="s">
        <v>0</v>
      </c>
      <c r="M27" t="s">
        <v>47</v>
      </c>
    </row>
    <row r="29" spans="1:26" x14ac:dyDescent="0.2">
      <c r="A29" s="13" t="s">
        <v>38</v>
      </c>
      <c r="B29" s="13" t="s">
        <v>39</v>
      </c>
      <c r="C29" s="13" t="s">
        <v>40</v>
      </c>
      <c r="D29" s="65" t="s">
        <v>5</v>
      </c>
      <c r="E29" s="13" t="s">
        <v>41</v>
      </c>
      <c r="F29" s="13" t="s">
        <v>42</v>
      </c>
      <c r="G29" s="61" t="s">
        <v>43</v>
      </c>
      <c r="H29" s="13" t="s">
        <v>44</v>
      </c>
      <c r="I29" s="13" t="s">
        <v>45</v>
      </c>
      <c r="J29" s="13" t="s">
        <v>46</v>
      </c>
      <c r="N29" s="9" t="s">
        <v>21</v>
      </c>
      <c r="O29" s="9" t="s">
        <v>22</v>
      </c>
      <c r="P29" s="9" t="s">
        <v>23</v>
      </c>
      <c r="Q29" s="9" t="s">
        <v>24</v>
      </c>
      <c r="R29" s="9" t="s">
        <v>25</v>
      </c>
      <c r="S29" s="9" t="s">
        <v>26</v>
      </c>
      <c r="T29" s="9" t="s">
        <v>27</v>
      </c>
      <c r="U29" s="9" t="s">
        <v>28</v>
      </c>
      <c r="V29" s="9" t="s">
        <v>29</v>
      </c>
      <c r="W29" s="9" t="s">
        <v>30</v>
      </c>
      <c r="X29" s="9" t="s">
        <v>31</v>
      </c>
      <c r="Y29" s="9" t="s">
        <v>32</v>
      </c>
    </row>
    <row r="30" spans="1:26" x14ac:dyDescent="0.2">
      <c r="A30" s="1">
        <v>37987</v>
      </c>
      <c r="B30">
        <v>72088.47</v>
      </c>
      <c r="C30">
        <v>11056581.189999999</v>
      </c>
      <c r="D30" s="27">
        <v>11128669.66</v>
      </c>
      <c r="E30">
        <v>11129005.343393199</v>
      </c>
      <c r="F30">
        <v>10</v>
      </c>
      <c r="G30" s="60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7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7">
        <v>10402214.34</v>
      </c>
      <c r="E31">
        <v>10375393.802523</v>
      </c>
      <c r="F31">
        <v>10</v>
      </c>
      <c r="G31" s="60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7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7">
        <v>11906216.16</v>
      </c>
      <c r="E32">
        <v>11774778.7783079</v>
      </c>
      <c r="F32">
        <v>10</v>
      </c>
      <c r="G32" s="60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7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7">
        <v>11614220</v>
      </c>
      <c r="E33">
        <v>11618033.579434199</v>
      </c>
      <c r="F33">
        <v>10</v>
      </c>
      <c r="G33" s="60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7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7">
        <v>12494365.550000001</v>
      </c>
      <c r="E34">
        <v>12700210.847299</v>
      </c>
      <c r="F34">
        <v>10</v>
      </c>
      <c r="G34" s="60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7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7">
        <v>11536288.33</v>
      </c>
      <c r="E35">
        <v>11556570.2359761</v>
      </c>
      <c r="F35">
        <v>10</v>
      </c>
      <c r="G35" s="60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7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7">
        <v>12561536.02</v>
      </c>
      <c r="E36">
        <v>12613764.130397599</v>
      </c>
      <c r="F36">
        <v>10</v>
      </c>
      <c r="G36" s="60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7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7">
        <v>13762148.380000001</v>
      </c>
      <c r="E37">
        <v>13770186.8568825</v>
      </c>
      <c r="F37">
        <v>10</v>
      </c>
      <c r="G37" s="60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7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7">
        <v>9938887.6999999993</v>
      </c>
      <c r="E38">
        <v>9938532.1652391106</v>
      </c>
      <c r="F38">
        <v>10</v>
      </c>
      <c r="G38" s="60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34063382.18</v>
      </c>
      <c r="O38">
        <v>30100851.960000001</v>
      </c>
      <c r="P38">
        <v>36263825.439999998</v>
      </c>
      <c r="Q38">
        <v>35920633.380000003</v>
      </c>
      <c r="R38">
        <v>34164723.149999999</v>
      </c>
      <c r="S38">
        <v>27470921.16</v>
      </c>
      <c r="T38">
        <v>30686492.550000001</v>
      </c>
      <c r="U38">
        <v>27525786.760000002</v>
      </c>
      <c r="V38">
        <v>24636807.690000001</v>
      </c>
      <c r="W38">
        <v>32097116.399999999</v>
      </c>
      <c r="X38">
        <v>31288007.170000002</v>
      </c>
      <c r="Y38">
        <v>33595183.899999999</v>
      </c>
      <c r="Z38" s="27">
        <f t="shared" ref="Z38:Z43" si="1">SUM(N38:Y38)</f>
        <v>377813731.74000001</v>
      </c>
    </row>
    <row r="39" spans="1:26" x14ac:dyDescent="0.2">
      <c r="A39" s="1">
        <v>38261</v>
      </c>
      <c r="B39">
        <v>80173.98</v>
      </c>
      <c r="C39">
        <v>13099835.74</v>
      </c>
      <c r="D39" s="27">
        <v>13180009.720000001</v>
      </c>
      <c r="E39">
        <v>13185911.8014565</v>
      </c>
      <c r="F39">
        <v>10</v>
      </c>
      <c r="G39" s="60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34563914.869999997</v>
      </c>
      <c r="O39">
        <v>30747752.140000001</v>
      </c>
      <c r="P39">
        <v>33960901.93</v>
      </c>
      <c r="Q39">
        <v>32330706.640000001</v>
      </c>
      <c r="R39">
        <v>32810832.629999999</v>
      </c>
      <c r="S39">
        <v>31029316.850000001</v>
      </c>
      <c r="T39">
        <v>34233087.259999998</v>
      </c>
      <c r="U39">
        <v>35065467.5</v>
      </c>
      <c r="V39">
        <v>33322773.25</v>
      </c>
      <c r="W39">
        <v>29311046.989999998</v>
      </c>
      <c r="X39">
        <v>26832941.850000001</v>
      </c>
      <c r="Y39">
        <v>29477180.960000001</v>
      </c>
      <c r="Z39" s="27">
        <f t="shared" si="1"/>
        <v>383685922.87</v>
      </c>
    </row>
    <row r="40" spans="1:26" x14ac:dyDescent="0.2">
      <c r="A40" s="1">
        <v>38292</v>
      </c>
      <c r="B40">
        <v>48500.800000000003</v>
      </c>
      <c r="C40">
        <v>13138626.34</v>
      </c>
      <c r="D40" s="27">
        <v>13187127.140000001</v>
      </c>
      <c r="E40">
        <v>13187616.214635</v>
      </c>
      <c r="F40">
        <v>10</v>
      </c>
      <c r="G40" s="60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26784807.079999998</v>
      </c>
      <c r="O40">
        <v>26021205.899999999</v>
      </c>
      <c r="P40">
        <v>31008115.510000002</v>
      </c>
      <c r="Q40">
        <v>28415344.27</v>
      </c>
      <c r="R40">
        <v>30484326.289999999</v>
      </c>
      <c r="S40">
        <v>30753649.829999998</v>
      </c>
      <c r="T40">
        <v>29960524.039999999</v>
      </c>
      <c r="U40">
        <v>28387618.16</v>
      </c>
      <c r="V40">
        <v>26946660.530000001</v>
      </c>
      <c r="W40">
        <v>24402972.109999999</v>
      </c>
      <c r="X40">
        <v>20879045.390000001</v>
      </c>
      <c r="Y40">
        <v>17268976.379999999</v>
      </c>
      <c r="Z40" s="27">
        <f t="shared" si="1"/>
        <v>321313245.48999995</v>
      </c>
    </row>
    <row r="41" spans="1:26" x14ac:dyDescent="0.2">
      <c r="A41" s="1">
        <v>38322</v>
      </c>
      <c r="B41">
        <v>45252.1</v>
      </c>
      <c r="C41">
        <v>12001150.01</v>
      </c>
      <c r="D41" s="27">
        <v>12046402.109999999</v>
      </c>
      <c r="E41">
        <v>12060722.2411125</v>
      </c>
      <c r="F41">
        <v>10</v>
      </c>
      <c r="G41" s="60">
        <v>325615.34984864801</v>
      </c>
      <c r="H41">
        <v>41.870903817138199</v>
      </c>
      <c r="I41">
        <v>1573086.7537839799</v>
      </c>
      <c r="J41">
        <v>0</v>
      </c>
      <c r="M41">
        <v>2015</v>
      </c>
      <c r="N41">
        <v>12973427.4</v>
      </c>
      <c r="O41">
        <v>12139576.529999999</v>
      </c>
      <c r="P41">
        <v>12801036.369999999</v>
      </c>
      <c r="Q41">
        <v>14426797.789999999</v>
      </c>
      <c r="R41">
        <v>15835119.16</v>
      </c>
      <c r="S41">
        <v>15566929.73</v>
      </c>
      <c r="T41">
        <v>13218357.300000001</v>
      </c>
      <c r="U41">
        <v>11119109.029999999</v>
      </c>
      <c r="V41">
        <v>10758208.939999999</v>
      </c>
      <c r="W41">
        <v>11020856.74</v>
      </c>
      <c r="X41">
        <v>9312112.75</v>
      </c>
      <c r="Y41">
        <v>8116783.6200000001</v>
      </c>
      <c r="Z41" s="27">
        <f t="shared" si="1"/>
        <v>147288315.36000001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2016</v>
      </c>
      <c r="N42">
        <v>6155603.5199999996</v>
      </c>
      <c r="O42">
        <v>6123680.21</v>
      </c>
      <c r="P42">
        <v>7954608.2199999997</v>
      </c>
      <c r="Q42">
        <v>8894689.8699999992</v>
      </c>
      <c r="R42">
        <v>10221799.33</v>
      </c>
      <c r="S42">
        <v>10643540.6</v>
      </c>
      <c r="T42">
        <v>9658850.1199999992</v>
      </c>
      <c r="U42">
        <v>9451446.8800000008</v>
      </c>
      <c r="V42">
        <v>8942866.8599999994</v>
      </c>
      <c r="W42">
        <v>10265321.300000001</v>
      </c>
      <c r="X42">
        <v>7962941.9199999999</v>
      </c>
      <c r="Y42">
        <v>8611208.8800000008</v>
      </c>
      <c r="Z42" s="27">
        <f t="shared" si="1"/>
        <v>104886557.70999999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2017</v>
      </c>
      <c r="N43">
        <v>10074683.710000001</v>
      </c>
      <c r="O43">
        <v>9140030.1199999992</v>
      </c>
      <c r="P43">
        <v>8985842.0899999999</v>
      </c>
      <c r="Q43">
        <v>9456967.6500000004</v>
      </c>
      <c r="R43">
        <v>9562681.6199999992</v>
      </c>
      <c r="S43">
        <v>7895023.5599999996</v>
      </c>
      <c r="T43">
        <v>8755204.3200000003</v>
      </c>
      <c r="U43">
        <v>8687033.9499999993</v>
      </c>
      <c r="V43">
        <v>8744382.2899999991</v>
      </c>
      <c r="W43">
        <v>8637407.5299999993</v>
      </c>
      <c r="X43">
        <v>10171095.35</v>
      </c>
      <c r="Z43" s="27">
        <f t="shared" si="1"/>
        <v>100110352.19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 t="s">
        <v>48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N47" s="9" t="s">
        <v>21</v>
      </c>
      <c r="O47" s="9" t="s">
        <v>22</v>
      </c>
      <c r="P47" s="9" t="s">
        <v>23</v>
      </c>
      <c r="Q47" s="9" t="s">
        <v>24</v>
      </c>
      <c r="R47" s="9" t="s">
        <v>25</v>
      </c>
      <c r="S47" s="9" t="s">
        <v>26</v>
      </c>
      <c r="T47" s="9" t="s">
        <v>27</v>
      </c>
      <c r="U47" s="9" t="s">
        <v>28</v>
      </c>
      <c r="V47" s="9" t="s">
        <v>29</v>
      </c>
      <c r="W47" s="9" t="s">
        <v>30</v>
      </c>
      <c r="X47" s="9" t="s">
        <v>31</v>
      </c>
      <c r="Y47" s="9" t="s">
        <v>32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2004</v>
      </c>
      <c r="N48">
        <v>439528.96090617601</v>
      </c>
      <c r="O48">
        <v>352554.18074302399</v>
      </c>
      <c r="P48">
        <v>388250.30564981903</v>
      </c>
      <c r="Q48">
        <v>371664.94968947303</v>
      </c>
      <c r="R48">
        <v>376944.419134308</v>
      </c>
      <c r="S48">
        <v>364373.39083432802</v>
      </c>
      <c r="T48">
        <v>373376.36701310403</v>
      </c>
      <c r="U48">
        <v>374957.04543857201</v>
      </c>
      <c r="V48">
        <v>252648.34940940799</v>
      </c>
      <c r="W48">
        <v>294836.08750282298</v>
      </c>
      <c r="X48">
        <v>306161.90200133098</v>
      </c>
      <c r="Y48">
        <v>325615.34984864801</v>
      </c>
      <c r="Z48" s="27">
        <f t="shared" ref="Z48:Z55" si="2">SUM(N48:Y48)</f>
        <v>4220911.3081710143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2005</v>
      </c>
      <c r="N49">
        <v>346534.81699999399</v>
      </c>
      <c r="O49">
        <v>319401.76471379801</v>
      </c>
      <c r="P49">
        <v>326574.195420017</v>
      </c>
      <c r="Q49">
        <v>404282.72753221501</v>
      </c>
      <c r="R49">
        <v>376916.31102423603</v>
      </c>
      <c r="S49">
        <v>358886.38515602902</v>
      </c>
      <c r="T49">
        <v>319254.63716400898</v>
      </c>
      <c r="U49">
        <v>315616.43991115497</v>
      </c>
      <c r="V49">
        <v>78702.698250476999</v>
      </c>
      <c r="W49">
        <v>114538.450766073</v>
      </c>
      <c r="X49">
        <v>180921.896908191</v>
      </c>
      <c r="Y49">
        <v>197290.87605285901</v>
      </c>
      <c r="Z49" s="27">
        <f t="shared" si="2"/>
        <v>3338921.1998990532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2006</v>
      </c>
      <c r="N50">
        <v>230553.141174936</v>
      </c>
      <c r="O50">
        <v>221290.45905745699</v>
      </c>
      <c r="P50">
        <v>249233.35198095901</v>
      </c>
      <c r="Q50">
        <v>283338.50460554601</v>
      </c>
      <c r="R50">
        <v>275598.75576610601</v>
      </c>
      <c r="S50">
        <v>300558.28335014498</v>
      </c>
      <c r="T50">
        <v>317273.171989795</v>
      </c>
      <c r="U50">
        <v>336148.30097036698</v>
      </c>
      <c r="V50">
        <v>309714.79657643603</v>
      </c>
      <c r="W50">
        <v>358167.34685092402</v>
      </c>
      <c r="X50">
        <v>348876.45929372002</v>
      </c>
      <c r="Y50">
        <v>372942.69787241297</v>
      </c>
      <c r="Z50" s="27">
        <f t="shared" si="2"/>
        <v>3603695.269488804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2007</v>
      </c>
      <c r="N51">
        <v>369686.73914022697</v>
      </c>
      <c r="O51">
        <v>334445.28206181398</v>
      </c>
      <c r="P51">
        <v>381894.43356020103</v>
      </c>
      <c r="Q51">
        <v>380620.56595321902</v>
      </c>
      <c r="R51">
        <v>394922.13871444901</v>
      </c>
      <c r="S51">
        <v>386951.94095416297</v>
      </c>
      <c r="T51">
        <v>384343.36551910499</v>
      </c>
      <c r="U51">
        <v>372200.984394125</v>
      </c>
      <c r="V51">
        <v>369099.63612368802</v>
      </c>
      <c r="W51">
        <v>390100.07048634702</v>
      </c>
      <c r="X51">
        <v>381339.32242040703</v>
      </c>
      <c r="Y51">
        <v>404072.87381251203</v>
      </c>
      <c r="Z51" s="27">
        <f t="shared" si="2"/>
        <v>4549677.3531402573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2008</v>
      </c>
      <c r="N52">
        <v>361179.55744089198</v>
      </c>
      <c r="O52">
        <v>362298.87173431797</v>
      </c>
      <c r="P52">
        <v>444589.56284687901</v>
      </c>
      <c r="Q52">
        <v>390368.81310596003</v>
      </c>
      <c r="R52">
        <v>411263.34889933502</v>
      </c>
      <c r="S52">
        <v>386821.99641245499</v>
      </c>
      <c r="T52">
        <v>432048.85404347599</v>
      </c>
      <c r="U52">
        <v>391784.92503290501</v>
      </c>
      <c r="V52">
        <v>135416.92299500699</v>
      </c>
      <c r="W52">
        <v>295684.92898270499</v>
      </c>
      <c r="X52">
        <v>331775.50332623802</v>
      </c>
      <c r="Y52">
        <v>358333.34032828198</v>
      </c>
      <c r="Z52" s="27">
        <f t="shared" si="2"/>
        <v>4301566.6251484519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2009</v>
      </c>
      <c r="N53">
        <v>335999.291883467</v>
      </c>
      <c r="O53">
        <v>298096.22741041501</v>
      </c>
      <c r="P53">
        <v>343406.40416385798</v>
      </c>
      <c r="Q53">
        <v>340943.81547277299</v>
      </c>
      <c r="R53">
        <v>346131.21165936498</v>
      </c>
      <c r="S53">
        <v>338470.93483570497</v>
      </c>
      <c r="T53">
        <v>337663.90513253299</v>
      </c>
      <c r="U53">
        <v>337300.82635378197</v>
      </c>
      <c r="V53">
        <v>347860.55052387301</v>
      </c>
      <c r="W53">
        <v>368418.32545770798</v>
      </c>
      <c r="X53">
        <v>319930.81494935398</v>
      </c>
      <c r="Y53">
        <v>380201.65609252697</v>
      </c>
      <c r="Z53" s="27">
        <f t="shared" si="2"/>
        <v>4094423.9639353598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2010</v>
      </c>
      <c r="N54">
        <v>306331.07212858298</v>
      </c>
      <c r="O54">
        <v>305578.47640770703</v>
      </c>
      <c r="P54">
        <v>325698.63092944497</v>
      </c>
      <c r="Q54">
        <v>328811.54585523298</v>
      </c>
      <c r="R54">
        <v>324519.78591738798</v>
      </c>
      <c r="S54">
        <v>315482.03310204699</v>
      </c>
      <c r="T54">
        <v>328812.15654130699</v>
      </c>
      <c r="U54">
        <v>367858.64456785901</v>
      </c>
      <c r="V54">
        <v>327870.716555472</v>
      </c>
      <c r="W54">
        <v>347353.03464627999</v>
      </c>
      <c r="X54">
        <v>307710.34779658902</v>
      </c>
      <c r="Y54">
        <v>326418.77197902102</v>
      </c>
      <c r="Z54" s="27">
        <f t="shared" si="2"/>
        <v>3912445.2164269309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2011</v>
      </c>
      <c r="N55">
        <v>289933.801264279</v>
      </c>
      <c r="O55">
        <v>300448.11865709198</v>
      </c>
      <c r="P55">
        <v>350333.92757733399</v>
      </c>
      <c r="Q55">
        <v>324508.42118392698</v>
      </c>
      <c r="R55">
        <v>325166.87311009999</v>
      </c>
      <c r="S55">
        <v>313539.40973677801</v>
      </c>
      <c r="T55">
        <v>317672.23063590098</v>
      </c>
      <c r="U55">
        <v>344112.03167693102</v>
      </c>
      <c r="V55">
        <v>297685.96681910899</v>
      </c>
      <c r="W55">
        <v>346547.70302868</v>
      </c>
      <c r="X55">
        <v>339844.16586564702</v>
      </c>
      <c r="Y55">
        <v>351073.06417927402</v>
      </c>
      <c r="Z55" s="27">
        <f t="shared" si="2"/>
        <v>3900865.7137350515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  <c r="M56">
        <v>2012</v>
      </c>
      <c r="N56">
        <v>350153.20710683399</v>
      </c>
      <c r="O56">
        <v>303701.98057338299</v>
      </c>
      <c r="P56">
        <v>331411.33775149297</v>
      </c>
      <c r="Q56">
        <v>328742.294713918</v>
      </c>
      <c r="R56">
        <v>338444.932251397</v>
      </c>
      <c r="S56">
        <v>322440.18200785102</v>
      </c>
      <c r="T56">
        <v>349392.99104951799</v>
      </c>
      <c r="U56">
        <v>291191.010585115</v>
      </c>
      <c r="V56">
        <v>251369.62620641899</v>
      </c>
      <c r="W56">
        <v>344344.08230810001</v>
      </c>
      <c r="X56">
        <v>335227.400356183</v>
      </c>
      <c r="Y56">
        <v>352771.29816596402</v>
      </c>
      <c r="Z56" s="27">
        <f t="shared" ref="Z56:Z61" si="3">SUM(N56:Y56)</f>
        <v>3899190.3430761746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  <c r="M57">
        <v>2013</v>
      </c>
      <c r="N57">
        <v>345022.84454960702</v>
      </c>
      <c r="O57">
        <v>311610.63215863</v>
      </c>
      <c r="P57">
        <v>344201.78248945501</v>
      </c>
      <c r="Q57">
        <v>328382.32469114702</v>
      </c>
      <c r="R57">
        <v>345619.07895514701</v>
      </c>
      <c r="S57">
        <v>337212.72533523099</v>
      </c>
      <c r="T57">
        <v>327400.14534300799</v>
      </c>
      <c r="U57">
        <v>357765.66011842899</v>
      </c>
      <c r="V57">
        <v>343390.46234113199</v>
      </c>
      <c r="W57">
        <v>328246.63309647498</v>
      </c>
      <c r="X57">
        <v>314843.47705087898</v>
      </c>
      <c r="Y57">
        <v>339859.108474156</v>
      </c>
      <c r="Z57" s="27">
        <f t="shared" si="3"/>
        <v>4023554.8746032962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  <c r="M58">
        <v>2014</v>
      </c>
      <c r="N58">
        <v>310177.34694433201</v>
      </c>
      <c r="O58">
        <v>274652.32555097103</v>
      </c>
      <c r="P58">
        <v>335116.43486513599</v>
      </c>
      <c r="Q58">
        <v>307521.31801141001</v>
      </c>
      <c r="R58">
        <v>334343.33869340498</v>
      </c>
      <c r="S58">
        <v>328630.72633111803</v>
      </c>
      <c r="T58">
        <v>323590.55556460202</v>
      </c>
      <c r="U58">
        <v>324534.24643432198</v>
      </c>
      <c r="V58">
        <v>318022.32938349998</v>
      </c>
      <c r="W58">
        <v>321309.78893769899</v>
      </c>
      <c r="X58">
        <v>305307.59645914601</v>
      </c>
      <c r="Y58">
        <v>319589.16817266197</v>
      </c>
      <c r="Z58" s="27">
        <f t="shared" si="3"/>
        <v>3802795.1753483033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  <c r="M59">
        <v>2015</v>
      </c>
      <c r="N59">
        <v>312721.18909606698</v>
      </c>
      <c r="O59">
        <v>283318.02950212301</v>
      </c>
      <c r="P59">
        <v>300174.956686661</v>
      </c>
      <c r="Q59">
        <v>294574.89595812402</v>
      </c>
      <c r="R59">
        <v>296110.45000086701</v>
      </c>
      <c r="S59">
        <v>282894.63699075201</v>
      </c>
      <c r="T59">
        <v>285936.42216873402</v>
      </c>
      <c r="U59">
        <v>288132.02198287798</v>
      </c>
      <c r="V59">
        <v>264517.06723031902</v>
      </c>
      <c r="W59">
        <v>272870.85583515401</v>
      </c>
      <c r="X59">
        <v>261122.05904472599</v>
      </c>
      <c r="Y59">
        <v>264426.45038398099</v>
      </c>
      <c r="Z59" s="27">
        <f t="shared" si="3"/>
        <v>3406799.0348803867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  <c r="M60">
        <v>2016</v>
      </c>
      <c r="N60">
        <v>238189.315279701</v>
      </c>
      <c r="O60">
        <v>261657.05004466299</v>
      </c>
      <c r="P60">
        <v>276855.637626877</v>
      </c>
      <c r="Q60">
        <v>275649.70241554402</v>
      </c>
      <c r="R60">
        <v>267104.688032331</v>
      </c>
      <c r="S60">
        <v>257487.46363608399</v>
      </c>
      <c r="T60">
        <v>255558.29992236799</v>
      </c>
      <c r="U60">
        <v>252053.22036832001</v>
      </c>
      <c r="V60">
        <v>238668.45733823499</v>
      </c>
      <c r="W60">
        <v>247158.00381414901</v>
      </c>
      <c r="X60">
        <v>208432.276661704</v>
      </c>
      <c r="Y60">
        <v>198725.489866674</v>
      </c>
      <c r="Z60" s="27">
        <f t="shared" si="3"/>
        <v>2977539.6050066496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  <c r="M61">
        <v>2017</v>
      </c>
      <c r="N61">
        <v>228529.930044029</v>
      </c>
      <c r="O61">
        <v>204259.29907264301</v>
      </c>
      <c r="P61">
        <v>213050.35587297799</v>
      </c>
      <c r="Q61">
        <v>219009.94080875101</v>
      </c>
      <c r="R61">
        <v>229489.943754251</v>
      </c>
      <c r="S61">
        <v>203412.034242525</v>
      </c>
      <c r="T61">
        <v>218645.526151467</v>
      </c>
      <c r="U61">
        <v>209089.213246</v>
      </c>
      <c r="V61">
        <v>202965.64748948</v>
      </c>
      <c r="W61">
        <v>188401.735551627</v>
      </c>
      <c r="X61">
        <v>197415.787196658</v>
      </c>
      <c r="Z61" s="27">
        <f t="shared" si="3"/>
        <v>2314269.413430409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567227.57999999996</v>
      </c>
      <c r="C126">
        <v>33496154.600000001</v>
      </c>
      <c r="D126">
        <v>34063382.18</v>
      </c>
      <c r="E126">
        <v>44085104.798971601</v>
      </c>
      <c r="F126">
        <v>10</v>
      </c>
      <c r="G126">
        <v>350153.20710683399</v>
      </c>
      <c r="H126">
        <v>137.382099575767</v>
      </c>
      <c r="I126">
        <v>4019677.9665538999</v>
      </c>
      <c r="J126">
        <v>0</v>
      </c>
    </row>
    <row r="127" spans="1:10" x14ac:dyDescent="0.2">
      <c r="A127" s="1">
        <v>40940</v>
      </c>
      <c r="B127">
        <v>593474.41</v>
      </c>
      <c r="C127">
        <v>29507377.550000001</v>
      </c>
      <c r="D127">
        <v>30100851.960000001</v>
      </c>
      <c r="E127">
        <v>30100872.515365701</v>
      </c>
      <c r="F127">
        <v>10</v>
      </c>
      <c r="G127">
        <v>303701.98057338299</v>
      </c>
      <c r="H127">
        <v>110.818268754673</v>
      </c>
      <c r="I127">
        <v>3554855.18914206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35630475.109999999</v>
      </c>
      <c r="D128">
        <v>36263825.439999998</v>
      </c>
      <c r="E128">
        <v>36264023.642172799</v>
      </c>
      <c r="F128">
        <v>10</v>
      </c>
      <c r="G128">
        <v>331411.33775149297</v>
      </c>
      <c r="H128">
        <v>122.349164864971</v>
      </c>
      <c r="I128">
        <v>4283876.7585051404</v>
      </c>
      <c r="J128">
        <v>0</v>
      </c>
    </row>
    <row r="129" spans="1:10" x14ac:dyDescent="0.2">
      <c r="A129" s="1">
        <v>41000</v>
      </c>
      <c r="B129">
        <v>709297.7</v>
      </c>
      <c r="C129">
        <v>35211335.68</v>
      </c>
      <c r="D129">
        <v>35920633.380000003</v>
      </c>
      <c r="E129">
        <v>35954532.222381003</v>
      </c>
      <c r="F129">
        <v>10</v>
      </c>
      <c r="G129">
        <v>328742.294713918</v>
      </c>
      <c r="H129">
        <v>122.212697746415</v>
      </c>
      <c r="I129">
        <v>4221950.4779540896</v>
      </c>
      <c r="J129">
        <v>0</v>
      </c>
    </row>
    <row r="130" spans="1:10" x14ac:dyDescent="0.2">
      <c r="A130" s="1">
        <v>41030</v>
      </c>
      <c r="B130">
        <v>742702.24</v>
      </c>
      <c r="C130">
        <v>33422020.91</v>
      </c>
      <c r="D130">
        <v>34164723.149999999</v>
      </c>
      <c r="E130">
        <v>34175600.048986502</v>
      </c>
      <c r="F130">
        <v>10</v>
      </c>
      <c r="G130">
        <v>338444.932251397</v>
      </c>
      <c r="H130">
        <v>112.920994523055</v>
      </c>
      <c r="I130">
        <v>4041938.2921293499</v>
      </c>
      <c r="J130">
        <v>0</v>
      </c>
    </row>
    <row r="131" spans="1:10" x14ac:dyDescent="0.2">
      <c r="A131" s="1">
        <v>41061</v>
      </c>
      <c r="B131">
        <v>815395.26</v>
      </c>
      <c r="C131">
        <v>26655525.899999999</v>
      </c>
      <c r="D131">
        <v>27470921.16</v>
      </c>
      <c r="E131">
        <v>27438535.738456599</v>
      </c>
      <c r="F131">
        <v>10</v>
      </c>
      <c r="G131">
        <v>322440.18200785102</v>
      </c>
      <c r="H131">
        <v>95.249573441478702</v>
      </c>
      <c r="I131">
        <v>3273754.0581838898</v>
      </c>
      <c r="J131">
        <v>0</v>
      </c>
    </row>
    <row r="132" spans="1:10" x14ac:dyDescent="0.2">
      <c r="A132" s="1">
        <v>41091</v>
      </c>
      <c r="B132">
        <v>1030891.56</v>
      </c>
      <c r="C132">
        <v>29655600.989999998</v>
      </c>
      <c r="D132">
        <v>30686492.550000001</v>
      </c>
      <c r="E132">
        <v>30686976.6204307</v>
      </c>
      <c r="F132">
        <v>10</v>
      </c>
      <c r="G132">
        <v>349392.99104951799</v>
      </c>
      <c r="H132">
        <v>98.406310210561301</v>
      </c>
      <c r="I132">
        <v>3695498.4421839798</v>
      </c>
      <c r="J132">
        <v>0</v>
      </c>
    </row>
    <row r="133" spans="1:10" x14ac:dyDescent="0.2">
      <c r="A133" s="1">
        <v>41122</v>
      </c>
      <c r="B133">
        <v>582809.51</v>
      </c>
      <c r="C133">
        <v>26942977.25</v>
      </c>
      <c r="D133">
        <v>27525786.760000002</v>
      </c>
      <c r="E133">
        <v>27525744.2221593</v>
      </c>
      <c r="F133">
        <v>10</v>
      </c>
      <c r="G133">
        <v>291191.010585115</v>
      </c>
      <c r="H133">
        <v>105.806121732527</v>
      </c>
      <c r="I133">
        <v>3284047.2912269901</v>
      </c>
      <c r="J133">
        <v>0</v>
      </c>
    </row>
    <row r="134" spans="1:10" x14ac:dyDescent="0.2">
      <c r="A134" s="1">
        <v>41153</v>
      </c>
      <c r="B134">
        <v>422489.31</v>
      </c>
      <c r="C134">
        <v>24214318.379999999</v>
      </c>
      <c r="D134">
        <v>24636807.690000001</v>
      </c>
      <c r="E134">
        <v>24636801.946920201</v>
      </c>
      <c r="F134">
        <v>10</v>
      </c>
      <c r="G134">
        <v>251369.62620641899</v>
      </c>
      <c r="H134">
        <v>109.65611335430999</v>
      </c>
      <c r="I134">
        <v>2927414.2782015102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31472417.829999998</v>
      </c>
      <c r="D135">
        <v>32097116.399999999</v>
      </c>
      <c r="E135">
        <v>32098129.071049102</v>
      </c>
      <c r="F135">
        <v>10</v>
      </c>
      <c r="G135">
        <v>344344.08230810001</v>
      </c>
      <c r="H135">
        <v>104.351643597283</v>
      </c>
      <c r="I135">
        <v>3834741.8807993801</v>
      </c>
      <c r="J135">
        <v>0</v>
      </c>
    </row>
    <row r="136" spans="1:10" x14ac:dyDescent="0.2">
      <c r="A136" s="1">
        <v>41214</v>
      </c>
      <c r="B136">
        <v>446509.58</v>
      </c>
      <c r="C136">
        <v>30841497.59</v>
      </c>
      <c r="D136">
        <v>31288007.170000002</v>
      </c>
      <c r="E136">
        <v>31315732.203914899</v>
      </c>
      <c r="F136">
        <v>10</v>
      </c>
      <c r="G136">
        <v>335227.400356183</v>
      </c>
      <c r="H136">
        <v>104.55304220956</v>
      </c>
      <c r="I136">
        <v>3733312.3353262101</v>
      </c>
      <c r="J136">
        <v>0</v>
      </c>
    </row>
    <row r="137" spans="1:10" x14ac:dyDescent="0.2">
      <c r="A137" s="1">
        <v>41244</v>
      </c>
      <c r="B137">
        <v>1037123.75</v>
      </c>
      <c r="C137">
        <v>32558060.149999999</v>
      </c>
      <c r="D137">
        <v>33595183.899999999</v>
      </c>
      <c r="E137">
        <v>33614263.509334698</v>
      </c>
      <c r="F137">
        <v>10</v>
      </c>
      <c r="G137">
        <v>352771.29816596402</v>
      </c>
      <c r="H137">
        <v>106.865671116108</v>
      </c>
      <c r="I137">
        <v>4084878.0196718699</v>
      </c>
      <c r="J137">
        <v>0</v>
      </c>
    </row>
    <row r="138" spans="1:10" x14ac:dyDescent="0.2">
      <c r="A138" s="1">
        <v>41275</v>
      </c>
      <c r="B138">
        <v>723743.98</v>
      </c>
      <c r="C138">
        <v>33840170.890000001</v>
      </c>
      <c r="D138">
        <v>34563914.869999997</v>
      </c>
      <c r="E138">
        <v>34614029.049085803</v>
      </c>
      <c r="F138">
        <v>10</v>
      </c>
      <c r="G138">
        <v>345022.84454960702</v>
      </c>
      <c r="H138">
        <v>112.80469779373099</v>
      </c>
      <c r="I138">
        <v>4306168.6622662898</v>
      </c>
      <c r="J138">
        <v>0</v>
      </c>
    </row>
    <row r="139" spans="1:10" x14ac:dyDescent="0.2">
      <c r="A139" s="1">
        <v>41306</v>
      </c>
      <c r="B139">
        <v>814148.57</v>
      </c>
      <c r="C139">
        <v>29933603.57</v>
      </c>
      <c r="D139">
        <v>30747752.140000001</v>
      </c>
      <c r="E139">
        <v>30721217.465236802</v>
      </c>
      <c r="F139">
        <v>10</v>
      </c>
      <c r="G139">
        <v>311610.63215863</v>
      </c>
      <c r="H139">
        <v>110.44053990533</v>
      </c>
      <c r="I139">
        <v>3693228.9906036402</v>
      </c>
      <c r="J139">
        <v>0</v>
      </c>
    </row>
    <row r="140" spans="1:10" x14ac:dyDescent="0.2">
      <c r="A140" s="1">
        <v>41334</v>
      </c>
      <c r="B140">
        <v>761095.98</v>
      </c>
      <c r="C140">
        <v>33199805.949999999</v>
      </c>
      <c r="D140">
        <v>33960901.93</v>
      </c>
      <c r="E140">
        <v>34020552.163891397</v>
      </c>
      <c r="F140">
        <v>10</v>
      </c>
      <c r="G140">
        <v>344201.78248945501</v>
      </c>
      <c r="H140">
        <v>110.74971327161499</v>
      </c>
      <c r="I140">
        <v>4099696.5543948198</v>
      </c>
      <c r="J140">
        <v>0</v>
      </c>
    </row>
    <row r="141" spans="1:10" x14ac:dyDescent="0.2">
      <c r="A141" s="1">
        <v>41365</v>
      </c>
      <c r="B141">
        <v>802356.08</v>
      </c>
      <c r="C141">
        <v>31528350.559999999</v>
      </c>
      <c r="D141">
        <v>32330706.640000001</v>
      </c>
      <c r="E141">
        <v>32330695.3210629</v>
      </c>
      <c r="F141">
        <v>10</v>
      </c>
      <c r="G141">
        <v>328382.32469114702</v>
      </c>
      <c r="H141">
        <v>110.174917024181</v>
      </c>
      <c r="I141">
        <v>3848800.0539921001</v>
      </c>
      <c r="J141">
        <v>0</v>
      </c>
    </row>
    <row r="142" spans="1:10" x14ac:dyDescent="0.2">
      <c r="A142" s="1">
        <v>41395</v>
      </c>
      <c r="B142">
        <v>918477.37</v>
      </c>
      <c r="C142">
        <v>31892355.260000002</v>
      </c>
      <c r="D142">
        <v>32810832.629999999</v>
      </c>
      <c r="E142">
        <v>32843795.050721701</v>
      </c>
      <c r="F142">
        <v>10</v>
      </c>
      <c r="G142">
        <v>345619.07895514701</v>
      </c>
      <c r="H142">
        <v>106.614800207968</v>
      </c>
      <c r="I142">
        <v>4004314.0001433799</v>
      </c>
      <c r="J142">
        <v>0</v>
      </c>
    </row>
    <row r="143" spans="1:10" x14ac:dyDescent="0.2">
      <c r="A143" s="1">
        <v>41426</v>
      </c>
      <c r="B143">
        <v>827842.21</v>
      </c>
      <c r="C143">
        <v>30201474.640000001</v>
      </c>
      <c r="D143">
        <v>31029316.850000001</v>
      </c>
      <c r="E143">
        <v>31019690.482999999</v>
      </c>
      <c r="F143">
        <v>10</v>
      </c>
      <c r="G143">
        <v>337212.72533523099</v>
      </c>
      <c r="H143">
        <v>103.122725573658</v>
      </c>
      <c r="I143">
        <v>3754604.8516906002</v>
      </c>
      <c r="J143">
        <v>0</v>
      </c>
    </row>
    <row r="144" spans="1:10" x14ac:dyDescent="0.2">
      <c r="A144" s="1">
        <v>41456</v>
      </c>
      <c r="B144">
        <v>775399.16</v>
      </c>
      <c r="C144">
        <v>33457688.100000001</v>
      </c>
      <c r="D144">
        <v>34233087.259999998</v>
      </c>
      <c r="E144">
        <v>34233428.708994597</v>
      </c>
      <c r="F144">
        <v>10</v>
      </c>
      <c r="G144">
        <v>327400.14534300799</v>
      </c>
      <c r="H144">
        <v>116.96217197617599</v>
      </c>
      <c r="I144">
        <v>4060003.3956395099</v>
      </c>
      <c r="J144">
        <v>0</v>
      </c>
    </row>
    <row r="145" spans="1:10" x14ac:dyDescent="0.2">
      <c r="A145" s="1">
        <v>41487</v>
      </c>
      <c r="B145">
        <v>627548.55000000005</v>
      </c>
      <c r="C145">
        <v>34437918.950000003</v>
      </c>
      <c r="D145">
        <v>35065467.5</v>
      </c>
      <c r="E145">
        <v>35067086.205649599</v>
      </c>
      <c r="F145">
        <v>10</v>
      </c>
      <c r="G145">
        <v>357765.66011842899</v>
      </c>
      <c r="H145">
        <v>110.428528289971</v>
      </c>
      <c r="I145">
        <v>4440449.1139185503</v>
      </c>
      <c r="J145">
        <v>0</v>
      </c>
    </row>
    <row r="146" spans="1:10" x14ac:dyDescent="0.2">
      <c r="A146" s="1">
        <v>41518</v>
      </c>
      <c r="B146">
        <v>703126.3</v>
      </c>
      <c r="C146">
        <v>32619646.949999999</v>
      </c>
      <c r="D146">
        <v>33322773.25</v>
      </c>
      <c r="E146">
        <v>33322394.2500256</v>
      </c>
      <c r="F146">
        <v>10</v>
      </c>
      <c r="G146">
        <v>343390.46234113199</v>
      </c>
      <c r="H146">
        <v>109.330117347231</v>
      </c>
      <c r="I146">
        <v>4220525.2936505098</v>
      </c>
      <c r="J146">
        <v>0</v>
      </c>
    </row>
    <row r="147" spans="1:10" x14ac:dyDescent="0.2">
      <c r="A147" s="1">
        <v>41548</v>
      </c>
      <c r="B147">
        <v>614950.67000000004</v>
      </c>
      <c r="C147">
        <v>28696096.32</v>
      </c>
      <c r="D147">
        <v>29311046.989999998</v>
      </c>
      <c r="E147">
        <v>29311251.353662599</v>
      </c>
      <c r="F147">
        <v>10</v>
      </c>
      <c r="G147">
        <v>328246.63309647498</v>
      </c>
      <c r="H147">
        <v>100.613998122929</v>
      </c>
      <c r="I147">
        <v>3714954.7725641099</v>
      </c>
      <c r="J147">
        <v>0</v>
      </c>
    </row>
    <row r="148" spans="1:10" x14ac:dyDescent="0.2">
      <c r="A148" s="1">
        <v>41579</v>
      </c>
      <c r="B148">
        <v>548977.73</v>
      </c>
      <c r="C148">
        <v>26283964.120000001</v>
      </c>
      <c r="D148">
        <v>26832941.850000001</v>
      </c>
      <c r="E148">
        <v>26824598.5700045</v>
      </c>
      <c r="F148">
        <v>10</v>
      </c>
      <c r="G148">
        <v>314843.47705087898</v>
      </c>
      <c r="H148">
        <v>95.894308719515905</v>
      </c>
      <c r="I148">
        <v>3367099.0166383102</v>
      </c>
      <c r="J148">
        <v>0</v>
      </c>
    </row>
    <row r="149" spans="1:10" x14ac:dyDescent="0.2">
      <c r="A149" s="1">
        <v>41609</v>
      </c>
      <c r="B149">
        <v>723104.05</v>
      </c>
      <c r="C149">
        <v>28754076.91</v>
      </c>
      <c r="D149">
        <v>29477180.960000001</v>
      </c>
      <c r="E149">
        <v>29527266.6224696</v>
      </c>
      <c r="F149">
        <v>10</v>
      </c>
      <c r="G149">
        <v>339859.108474156</v>
      </c>
      <c r="H149">
        <v>97.874664530234497</v>
      </c>
      <c r="I149">
        <v>3736329.6069829101</v>
      </c>
      <c r="J149">
        <v>0</v>
      </c>
    </row>
    <row r="150" spans="1:10" x14ac:dyDescent="0.2">
      <c r="A150" s="1">
        <v>41640</v>
      </c>
      <c r="B150">
        <v>-2609.19</v>
      </c>
      <c r="C150">
        <v>26787416.27</v>
      </c>
      <c r="D150">
        <v>26784807.079999998</v>
      </c>
      <c r="E150">
        <v>26784801.006110199</v>
      </c>
      <c r="F150">
        <v>10</v>
      </c>
      <c r="G150">
        <v>310177.34694433201</v>
      </c>
      <c r="H150">
        <v>97.362613123775006</v>
      </c>
      <c r="I150">
        <v>3414876.0241896799</v>
      </c>
      <c r="J150">
        <v>0</v>
      </c>
    </row>
    <row r="151" spans="1:10" x14ac:dyDescent="0.2">
      <c r="A151" s="1">
        <v>41671</v>
      </c>
      <c r="B151">
        <v>669384.23</v>
      </c>
      <c r="C151">
        <v>25351821.670000002</v>
      </c>
      <c r="D151">
        <v>26021205.899999999</v>
      </c>
      <c r="E151">
        <v>26021197.315053102</v>
      </c>
      <c r="F151">
        <v>10</v>
      </c>
      <c r="G151">
        <v>274652.32555097103</v>
      </c>
      <c r="H151">
        <v>106.71665833924</v>
      </c>
      <c r="I151">
        <v>3288781.0728476001</v>
      </c>
      <c r="J151">
        <v>0</v>
      </c>
    </row>
    <row r="152" spans="1:10" x14ac:dyDescent="0.2">
      <c r="A152" s="1">
        <v>41699</v>
      </c>
      <c r="B152">
        <v>562575.73</v>
      </c>
      <c r="C152">
        <v>30445539.780000001</v>
      </c>
      <c r="D152">
        <v>31008115.510000002</v>
      </c>
      <c r="E152">
        <v>31008107.6088349</v>
      </c>
      <c r="F152">
        <v>10</v>
      </c>
      <c r="G152">
        <v>335116.43486513599</v>
      </c>
      <c r="H152">
        <v>103.87658843529501</v>
      </c>
      <c r="I152">
        <v>3802644.3735543499</v>
      </c>
      <c r="J152">
        <v>0</v>
      </c>
    </row>
    <row r="153" spans="1:10" x14ac:dyDescent="0.2">
      <c r="A153" s="1">
        <v>41730</v>
      </c>
      <c r="B153">
        <v>497094.51</v>
      </c>
      <c r="C153">
        <v>27918249.760000002</v>
      </c>
      <c r="D153">
        <v>28415344.27</v>
      </c>
      <c r="E153">
        <v>28415337.373186901</v>
      </c>
      <c r="F153">
        <v>10</v>
      </c>
      <c r="G153">
        <v>307521.31801141001</v>
      </c>
      <c r="H153">
        <v>103.777273536865</v>
      </c>
      <c r="I153">
        <v>3498386.5645005102</v>
      </c>
      <c r="J153">
        <v>0</v>
      </c>
    </row>
    <row r="154" spans="1:10" x14ac:dyDescent="0.2">
      <c r="A154" s="1">
        <v>41760</v>
      </c>
      <c r="B154">
        <v>457614.22</v>
      </c>
      <c r="C154">
        <v>30026712.07</v>
      </c>
      <c r="D154">
        <v>30484326.289999999</v>
      </c>
      <c r="E154">
        <v>30498304.451234799</v>
      </c>
      <c r="F154">
        <v>10</v>
      </c>
      <c r="G154">
        <v>334343.33869340498</v>
      </c>
      <c r="H154">
        <v>102.476711273079</v>
      </c>
      <c r="I154">
        <v>3764101.3341266001</v>
      </c>
      <c r="J154">
        <v>0</v>
      </c>
    </row>
    <row r="155" spans="1:10" x14ac:dyDescent="0.2">
      <c r="A155" s="1">
        <v>41791</v>
      </c>
      <c r="B155">
        <v>515043.55</v>
      </c>
      <c r="C155">
        <v>30238606.280000001</v>
      </c>
      <c r="D155">
        <v>30753649.829999998</v>
      </c>
      <c r="E155">
        <v>30753649.6159673</v>
      </c>
      <c r="F155">
        <v>10</v>
      </c>
      <c r="G155">
        <v>328630.72633111803</v>
      </c>
      <c r="H155">
        <v>105.304808877369</v>
      </c>
      <c r="I155">
        <v>3852746.2115621301</v>
      </c>
      <c r="J155">
        <v>0</v>
      </c>
    </row>
    <row r="156" spans="1:10" x14ac:dyDescent="0.2">
      <c r="A156" s="1">
        <v>41821</v>
      </c>
      <c r="B156">
        <v>458359.58</v>
      </c>
      <c r="C156">
        <v>29502164.460000001</v>
      </c>
      <c r="D156">
        <v>29960524.039999999</v>
      </c>
      <c r="E156">
        <v>29960547.701450702</v>
      </c>
      <c r="F156">
        <v>10</v>
      </c>
      <c r="G156">
        <v>323590.55556460202</v>
      </c>
      <c r="H156">
        <v>104.15251269777499</v>
      </c>
      <c r="I156">
        <v>3742221.7458715802</v>
      </c>
      <c r="J156">
        <v>0</v>
      </c>
    </row>
    <row r="157" spans="1:10" x14ac:dyDescent="0.2">
      <c r="A157" s="1">
        <v>41852</v>
      </c>
      <c r="B157">
        <v>391109.31</v>
      </c>
      <c r="C157">
        <v>27996508.850000001</v>
      </c>
      <c r="D157">
        <v>28387618.16</v>
      </c>
      <c r="E157">
        <v>28387617.382711701</v>
      </c>
      <c r="F157">
        <v>10</v>
      </c>
      <c r="G157">
        <v>324534.24643432198</v>
      </c>
      <c r="H157">
        <v>98.375689813805394</v>
      </c>
      <c r="I157">
        <v>3538662.9784681802</v>
      </c>
      <c r="J157">
        <v>0</v>
      </c>
    </row>
    <row r="158" spans="1:10" x14ac:dyDescent="0.2">
      <c r="A158" s="1">
        <v>41883</v>
      </c>
      <c r="B158">
        <v>469065.63</v>
      </c>
      <c r="C158">
        <v>26477594.899999999</v>
      </c>
      <c r="D158">
        <v>26946660.530000001</v>
      </c>
      <c r="E158">
        <v>26946638.6816043</v>
      </c>
      <c r="F158">
        <v>10</v>
      </c>
      <c r="G158">
        <v>318022.32938349998</v>
      </c>
      <c r="H158">
        <v>95.5054003243404</v>
      </c>
      <c r="I158">
        <v>3426211.1982461102</v>
      </c>
      <c r="J158">
        <v>0</v>
      </c>
    </row>
    <row r="159" spans="1:10" x14ac:dyDescent="0.2">
      <c r="A159" s="1">
        <v>41913</v>
      </c>
      <c r="B159">
        <v>568165.28</v>
      </c>
      <c r="C159">
        <v>23834806.829999998</v>
      </c>
      <c r="D159">
        <v>24402972.109999999</v>
      </c>
      <c r="E159">
        <v>24402969.710255001</v>
      </c>
      <c r="F159">
        <v>10</v>
      </c>
      <c r="G159">
        <v>321309.78893769899</v>
      </c>
      <c r="H159">
        <v>85.721866048965296</v>
      </c>
      <c r="I159">
        <v>3140304.9772836701</v>
      </c>
      <c r="J159">
        <v>0</v>
      </c>
    </row>
    <row r="160" spans="1:10" x14ac:dyDescent="0.2">
      <c r="A160" s="1">
        <v>41944</v>
      </c>
      <c r="B160">
        <v>529717.94999999995</v>
      </c>
      <c r="C160">
        <v>20349327.440000001</v>
      </c>
      <c r="D160">
        <v>20879045.390000001</v>
      </c>
      <c r="E160">
        <v>20879042.857360099</v>
      </c>
      <c r="F160">
        <v>10</v>
      </c>
      <c r="G160">
        <v>305307.59645914601</v>
      </c>
      <c r="H160">
        <v>77.247373653913598</v>
      </c>
      <c r="I160">
        <v>2705167.1256978102</v>
      </c>
      <c r="J160">
        <v>0</v>
      </c>
    </row>
    <row r="161" spans="1:10" x14ac:dyDescent="0.2">
      <c r="A161" s="1">
        <v>41974</v>
      </c>
      <c r="B161">
        <v>510430.18</v>
      </c>
      <c r="C161">
        <v>16758546.199999999</v>
      </c>
      <c r="D161">
        <v>17268976.379999999</v>
      </c>
      <c r="E161">
        <v>17268977.249120001</v>
      </c>
      <c r="F161">
        <v>10</v>
      </c>
      <c r="G161">
        <v>319589.16817266197</v>
      </c>
      <c r="H161">
        <v>61.086547182774801</v>
      </c>
      <c r="I161">
        <v>2253621.5515630599</v>
      </c>
      <c r="J161">
        <v>0</v>
      </c>
    </row>
    <row r="162" spans="1:10" x14ac:dyDescent="0.2">
      <c r="A162" s="1">
        <v>42005</v>
      </c>
      <c r="B162">
        <v>357779.06</v>
      </c>
      <c r="C162">
        <v>12615648.34</v>
      </c>
      <c r="D162">
        <v>12973427.4</v>
      </c>
      <c r="E162">
        <v>12989136.958718</v>
      </c>
      <c r="F162">
        <v>10</v>
      </c>
      <c r="G162">
        <v>312721.18909606698</v>
      </c>
      <c r="H162">
        <v>46.926557291805501</v>
      </c>
      <c r="I162">
        <v>1685791.83776014</v>
      </c>
      <c r="J162">
        <v>0</v>
      </c>
    </row>
    <row r="163" spans="1:10" x14ac:dyDescent="0.2">
      <c r="A163" s="1">
        <v>42036</v>
      </c>
      <c r="B163">
        <v>312338.75</v>
      </c>
      <c r="C163">
        <v>11827237.779999999</v>
      </c>
      <c r="D163">
        <v>12139576.529999999</v>
      </c>
      <c r="E163">
        <v>12148724.964949399</v>
      </c>
      <c r="F163">
        <v>10</v>
      </c>
      <c r="G163">
        <v>283318.02950212301</v>
      </c>
      <c r="H163">
        <v>48.4311324520977</v>
      </c>
      <c r="I163">
        <v>1572688.0479351699</v>
      </c>
      <c r="J163">
        <v>0</v>
      </c>
    </row>
    <row r="164" spans="1:10" x14ac:dyDescent="0.2">
      <c r="A164" s="1">
        <v>42064</v>
      </c>
      <c r="B164">
        <v>349146.85</v>
      </c>
      <c r="C164">
        <v>12451889.52</v>
      </c>
      <c r="D164">
        <v>12801036.369999999</v>
      </c>
      <c r="E164">
        <v>12820851.2420827</v>
      </c>
      <c r="F164">
        <v>10</v>
      </c>
      <c r="G164">
        <v>300174.956686661</v>
      </c>
      <c r="H164">
        <v>48.196788119834302</v>
      </c>
      <c r="I164">
        <v>1646617.5442246599</v>
      </c>
      <c r="J164">
        <v>0</v>
      </c>
    </row>
    <row r="165" spans="1:10" x14ac:dyDescent="0.2">
      <c r="A165" s="1">
        <v>42095</v>
      </c>
      <c r="B165">
        <v>464450.16</v>
      </c>
      <c r="C165">
        <v>13962347.630000001</v>
      </c>
      <c r="D165">
        <v>14426797.789999999</v>
      </c>
      <c r="E165">
        <v>14429158.533563999</v>
      </c>
      <c r="F165">
        <v>10</v>
      </c>
      <c r="G165">
        <v>294574.89595812402</v>
      </c>
      <c r="H165">
        <v>55.362730733086003</v>
      </c>
      <c r="I165">
        <v>1879312.11209241</v>
      </c>
      <c r="J165">
        <v>0</v>
      </c>
    </row>
    <row r="166" spans="1:10" x14ac:dyDescent="0.2">
      <c r="A166" s="1">
        <v>42125</v>
      </c>
      <c r="B166">
        <v>490053.13</v>
      </c>
      <c r="C166">
        <v>15345066.029999999</v>
      </c>
      <c r="D166">
        <v>15835119.16</v>
      </c>
      <c r="E166">
        <v>15835119.2599374</v>
      </c>
      <c r="F166">
        <v>10</v>
      </c>
      <c r="G166">
        <v>296110.45000086701</v>
      </c>
      <c r="H166">
        <v>60.402474882816001</v>
      </c>
      <c r="I166">
        <v>2050684.7587793199</v>
      </c>
      <c r="J166">
        <v>0</v>
      </c>
    </row>
    <row r="167" spans="1:10" x14ac:dyDescent="0.2">
      <c r="A167" s="1">
        <v>42156</v>
      </c>
      <c r="B167">
        <v>481752.81</v>
      </c>
      <c r="C167">
        <v>15085176.92</v>
      </c>
      <c r="D167">
        <v>15566929.73</v>
      </c>
      <c r="E167">
        <v>15566924.5467715</v>
      </c>
      <c r="F167">
        <v>10</v>
      </c>
      <c r="G167">
        <v>282894.63699075201</v>
      </c>
      <c r="H167">
        <v>61.8903186872815</v>
      </c>
      <c r="I167">
        <v>1941514.6915088601</v>
      </c>
      <c r="J167">
        <v>0</v>
      </c>
    </row>
    <row r="168" spans="1:10" x14ac:dyDescent="0.2">
      <c r="A168" s="1">
        <v>42186</v>
      </c>
      <c r="B168">
        <v>370178.33</v>
      </c>
      <c r="C168">
        <v>12848178.970000001</v>
      </c>
      <c r="D168">
        <v>13218357.300000001</v>
      </c>
      <c r="E168">
        <v>13218344.507344</v>
      </c>
      <c r="F168">
        <v>10</v>
      </c>
      <c r="G168">
        <v>285936.42216873402</v>
      </c>
      <c r="H168">
        <v>52.108582802621903</v>
      </c>
      <c r="I168">
        <v>1681397.2235209099</v>
      </c>
      <c r="J168">
        <v>0</v>
      </c>
    </row>
    <row r="169" spans="1:10" x14ac:dyDescent="0.2">
      <c r="A169" s="1">
        <v>42217</v>
      </c>
      <c r="B169">
        <v>279377.21999999997</v>
      </c>
      <c r="C169">
        <v>10839731.810000001</v>
      </c>
      <c r="D169">
        <v>11119109.029999999</v>
      </c>
      <c r="E169">
        <v>11119108.1353931</v>
      </c>
      <c r="F169">
        <v>10</v>
      </c>
      <c r="G169">
        <v>288132.02198287798</v>
      </c>
      <c r="H169">
        <v>43.594346334177303</v>
      </c>
      <c r="I169">
        <v>1441819.0208952001</v>
      </c>
      <c r="J169">
        <v>0</v>
      </c>
    </row>
    <row r="170" spans="1:10" x14ac:dyDescent="0.2">
      <c r="A170" s="1">
        <v>42248</v>
      </c>
      <c r="B170">
        <v>320824.36</v>
      </c>
      <c r="C170">
        <v>10437384.58</v>
      </c>
      <c r="D170">
        <v>10758208.939999999</v>
      </c>
      <c r="E170">
        <v>10758208.2179369</v>
      </c>
      <c r="F170">
        <v>10</v>
      </c>
      <c r="G170">
        <v>264517.06723031902</v>
      </c>
      <c r="H170">
        <v>45.773602348675396</v>
      </c>
      <c r="I170">
        <v>1349690.83190148</v>
      </c>
      <c r="J170">
        <v>0</v>
      </c>
    </row>
    <row r="171" spans="1:10" x14ac:dyDescent="0.2">
      <c r="A171" s="1">
        <v>42278</v>
      </c>
      <c r="B171">
        <v>271740.05</v>
      </c>
      <c r="C171">
        <v>10749116.689999999</v>
      </c>
      <c r="D171">
        <v>11020856.74</v>
      </c>
      <c r="E171">
        <v>11020871.879985301</v>
      </c>
      <c r="F171">
        <v>10</v>
      </c>
      <c r="G171">
        <v>272870.85583515401</v>
      </c>
      <c r="H171">
        <v>45.765348066271798</v>
      </c>
      <c r="I171">
        <v>1467157.8144519201</v>
      </c>
      <c r="J171">
        <v>0</v>
      </c>
    </row>
    <row r="172" spans="1:10" x14ac:dyDescent="0.2">
      <c r="A172" s="1">
        <v>42309</v>
      </c>
      <c r="B172">
        <v>209893.92</v>
      </c>
      <c r="C172">
        <v>9102218.8300000001</v>
      </c>
      <c r="D172">
        <v>9312112.75</v>
      </c>
      <c r="E172">
        <v>9312104.3173390795</v>
      </c>
      <c r="F172">
        <v>10</v>
      </c>
      <c r="G172">
        <v>261122.05904472599</v>
      </c>
      <c r="H172">
        <v>40.3640207331215</v>
      </c>
      <c r="I172">
        <v>1227831.8878176201</v>
      </c>
      <c r="J172">
        <v>0</v>
      </c>
    </row>
    <row r="173" spans="1:10" x14ac:dyDescent="0.2">
      <c r="A173" s="1">
        <v>42339</v>
      </c>
      <c r="B173">
        <v>207927.04000000001</v>
      </c>
      <c r="C173">
        <v>7908856.5800000001</v>
      </c>
      <c r="D173">
        <v>8116783.6200000001</v>
      </c>
      <c r="E173">
        <v>8116795.8761994597</v>
      </c>
      <c r="F173">
        <v>10</v>
      </c>
      <c r="G173">
        <v>264426.45038398099</v>
      </c>
      <c r="H173">
        <v>34.733789582506802</v>
      </c>
      <c r="I173">
        <v>1067736.8114869001</v>
      </c>
      <c r="J173">
        <v>0</v>
      </c>
    </row>
    <row r="174" spans="1:10" x14ac:dyDescent="0.2">
      <c r="A174" s="1">
        <v>42370</v>
      </c>
      <c r="B174">
        <v>156891.1</v>
      </c>
      <c r="C174">
        <v>5998712.4199999999</v>
      </c>
      <c r="D174">
        <v>6155603.5199999996</v>
      </c>
      <c r="E174">
        <v>6155602.2847687798</v>
      </c>
      <c r="F174">
        <v>10</v>
      </c>
      <c r="G174">
        <v>238189.315279701</v>
      </c>
      <c r="H174">
        <v>29.319817377315299</v>
      </c>
      <c r="I174">
        <v>828064.94045985001</v>
      </c>
      <c r="J174">
        <v>0</v>
      </c>
    </row>
    <row r="175" spans="1:10" x14ac:dyDescent="0.2">
      <c r="A175" s="1">
        <v>42401</v>
      </c>
      <c r="B175">
        <v>149791.48000000001</v>
      </c>
      <c r="C175">
        <v>5973888.7300000004</v>
      </c>
      <c r="D175">
        <v>6123680.21</v>
      </c>
      <c r="E175">
        <v>6123447.5048351604</v>
      </c>
      <c r="F175">
        <v>10</v>
      </c>
      <c r="G175">
        <v>261657.05004466299</v>
      </c>
      <c r="H175">
        <v>26.523822483114301</v>
      </c>
      <c r="I175">
        <v>816697.64200484694</v>
      </c>
      <c r="J175">
        <v>0</v>
      </c>
    </row>
    <row r="176" spans="1:10" x14ac:dyDescent="0.2">
      <c r="A176" s="1">
        <v>42430</v>
      </c>
      <c r="B176">
        <v>198929.56</v>
      </c>
      <c r="C176">
        <v>7755678.6600000001</v>
      </c>
      <c r="D176">
        <v>7954608.2199999997</v>
      </c>
      <c r="E176">
        <v>7954609.4449701495</v>
      </c>
      <c r="F176">
        <v>10</v>
      </c>
      <c r="G176">
        <v>276855.637626877</v>
      </c>
      <c r="H176">
        <v>32.519407667375702</v>
      </c>
      <c r="I176">
        <v>1048571.9000295</v>
      </c>
      <c r="J176">
        <v>0</v>
      </c>
    </row>
    <row r="177" spans="1:10" x14ac:dyDescent="0.2">
      <c r="A177" s="1">
        <v>42461</v>
      </c>
      <c r="B177">
        <v>194186.93</v>
      </c>
      <c r="C177">
        <v>8700502.9399999995</v>
      </c>
      <c r="D177">
        <v>8894689.8699999992</v>
      </c>
      <c r="E177">
        <v>8894690.9098813199</v>
      </c>
      <c r="F177">
        <v>10</v>
      </c>
      <c r="G177">
        <v>275649.70241554402</v>
      </c>
      <c r="H177">
        <v>35.781705942983102</v>
      </c>
      <c r="I177">
        <v>968525.68522247602</v>
      </c>
      <c r="J177">
        <v>0</v>
      </c>
    </row>
    <row r="178" spans="1:10" x14ac:dyDescent="0.2">
      <c r="A178" s="1">
        <v>42491</v>
      </c>
      <c r="B178">
        <v>208359.91</v>
      </c>
      <c r="C178">
        <v>10013439.42</v>
      </c>
      <c r="D178">
        <v>10221799.33</v>
      </c>
      <c r="E178">
        <v>10221786.316723401</v>
      </c>
      <c r="F178">
        <v>10</v>
      </c>
      <c r="G178">
        <v>267104.688032331</v>
      </c>
      <c r="H178">
        <v>43.385070431895599</v>
      </c>
      <c r="I178">
        <v>1366569.3862487101</v>
      </c>
      <c r="J178">
        <v>0</v>
      </c>
    </row>
    <row r="179" spans="1:10" x14ac:dyDescent="0.2">
      <c r="A179" s="1">
        <v>42522</v>
      </c>
      <c r="B179">
        <v>268554.32</v>
      </c>
      <c r="C179">
        <v>10374986.279999999</v>
      </c>
      <c r="D179">
        <v>10643540.6</v>
      </c>
      <c r="E179">
        <v>10643497.055368099</v>
      </c>
      <c r="F179">
        <v>10</v>
      </c>
      <c r="G179">
        <v>257487.46363608399</v>
      </c>
      <c r="H179">
        <v>46.882607308640203</v>
      </c>
      <c r="I179">
        <v>1428186.58918013</v>
      </c>
      <c r="J179">
        <v>0</v>
      </c>
    </row>
    <row r="180" spans="1:10" x14ac:dyDescent="0.2">
      <c r="A180" s="1">
        <v>42552</v>
      </c>
      <c r="B180">
        <v>267724.62</v>
      </c>
      <c r="C180">
        <v>9391125.5</v>
      </c>
      <c r="D180">
        <v>9658850.1199999992</v>
      </c>
      <c r="E180">
        <v>9659405.6503644604</v>
      </c>
      <c r="F180">
        <v>10</v>
      </c>
      <c r="G180">
        <v>255558.29992236799</v>
      </c>
      <c r="H180">
        <v>42.950657745793201</v>
      </c>
      <c r="I180">
        <v>1316991.4236979501</v>
      </c>
      <c r="J180">
        <v>0</v>
      </c>
    </row>
    <row r="181" spans="1:10" x14ac:dyDescent="0.2">
      <c r="A181" s="1">
        <v>42583</v>
      </c>
      <c r="B181">
        <v>252451</v>
      </c>
      <c r="C181">
        <v>9198995.8800000008</v>
      </c>
      <c r="D181">
        <v>9451446.8800000008</v>
      </c>
      <c r="E181">
        <v>9451444.2648156695</v>
      </c>
      <c r="F181">
        <v>10</v>
      </c>
      <c r="G181">
        <v>252053.22036832001</v>
      </c>
      <c r="H181">
        <v>42.662602852740498</v>
      </c>
      <c r="I181">
        <v>1301802.1735122399</v>
      </c>
      <c r="J181">
        <v>0</v>
      </c>
    </row>
    <row r="182" spans="1:10" x14ac:dyDescent="0.2">
      <c r="A182" s="1">
        <v>42614</v>
      </c>
      <c r="B182">
        <v>248310.57</v>
      </c>
      <c r="C182">
        <v>8694556.2899999991</v>
      </c>
      <c r="D182">
        <v>8942866.8599999994</v>
      </c>
      <c r="E182">
        <v>8942877.7739038505</v>
      </c>
      <c r="F182">
        <v>10</v>
      </c>
      <c r="G182">
        <v>238668.45733823499</v>
      </c>
      <c r="H182">
        <v>42.644056499562701</v>
      </c>
      <c r="I182">
        <v>1234913.40549132</v>
      </c>
      <c r="J182">
        <v>0</v>
      </c>
    </row>
    <row r="183" spans="1:10" x14ac:dyDescent="0.2">
      <c r="A183" s="1">
        <v>42644</v>
      </c>
      <c r="B183">
        <v>274615.14</v>
      </c>
      <c r="C183">
        <v>9990706.1600000001</v>
      </c>
      <c r="D183">
        <v>10265321.300000001</v>
      </c>
      <c r="E183">
        <v>10265348.4015173</v>
      </c>
      <c r="F183">
        <v>10</v>
      </c>
      <c r="G183">
        <v>247158.00381414901</v>
      </c>
      <c r="H183">
        <v>47.289459958132902</v>
      </c>
      <c r="I183">
        <v>1422620.12318387</v>
      </c>
      <c r="J183">
        <v>0</v>
      </c>
    </row>
    <row r="184" spans="1:10" x14ac:dyDescent="0.2">
      <c r="A184" s="1">
        <v>42675</v>
      </c>
      <c r="B184">
        <v>205782.79</v>
      </c>
      <c r="C184">
        <v>7757159.1299999999</v>
      </c>
      <c r="D184">
        <v>7962941.9199999999</v>
      </c>
      <c r="E184">
        <v>7962941.0898085404</v>
      </c>
      <c r="F184">
        <v>10</v>
      </c>
      <c r="G184">
        <v>208432.276661704</v>
      </c>
      <c r="H184">
        <v>43.496181169641098</v>
      </c>
      <c r="I184">
        <v>1103066.9774696999</v>
      </c>
      <c r="J184">
        <v>0</v>
      </c>
    </row>
    <row r="185" spans="1:10" x14ac:dyDescent="0.2">
      <c r="A185" s="1">
        <v>42705</v>
      </c>
      <c r="B185">
        <v>226705.18</v>
      </c>
      <c r="C185">
        <v>8384503.7000000002</v>
      </c>
      <c r="D185">
        <v>8611208.8800000008</v>
      </c>
      <c r="E185">
        <v>8611207.0869492702</v>
      </c>
      <c r="F185">
        <v>10</v>
      </c>
      <c r="G185">
        <v>198725.489866674</v>
      </c>
      <c r="H185">
        <v>49.338578143843399</v>
      </c>
      <c r="I185">
        <v>1193626.02401119</v>
      </c>
      <c r="J185">
        <v>0</v>
      </c>
    </row>
    <row r="186" spans="1:10" x14ac:dyDescent="0.2">
      <c r="A186" s="1">
        <v>42736</v>
      </c>
      <c r="B186">
        <v>209777.41</v>
      </c>
      <c r="C186">
        <v>9864906.3000000007</v>
      </c>
      <c r="D186">
        <v>10074683.710000001</v>
      </c>
      <c r="E186">
        <v>10074682.8381499</v>
      </c>
      <c r="F186">
        <v>10</v>
      </c>
      <c r="G186">
        <v>228529.930044029</v>
      </c>
      <c r="H186">
        <v>50.207158832081603</v>
      </c>
      <c r="I186">
        <v>1399155.65745516</v>
      </c>
      <c r="J186">
        <v>0</v>
      </c>
    </row>
    <row r="187" spans="1:10" x14ac:dyDescent="0.2">
      <c r="A187" s="1">
        <v>42767</v>
      </c>
      <c r="B187">
        <v>177010.01</v>
      </c>
      <c r="C187">
        <v>8963020.1099999994</v>
      </c>
      <c r="D187">
        <v>9140030.1199999992</v>
      </c>
      <c r="E187">
        <v>9140042.1411188897</v>
      </c>
      <c r="F187">
        <v>10</v>
      </c>
      <c r="G187">
        <v>204259.29907264301</v>
      </c>
      <c r="H187">
        <v>50.970250297566402</v>
      </c>
      <c r="I187">
        <v>1271105.4582191999</v>
      </c>
      <c r="J187">
        <v>0</v>
      </c>
    </row>
    <row r="188" spans="1:10" x14ac:dyDescent="0.2">
      <c r="A188" s="1">
        <v>42795</v>
      </c>
      <c r="B188">
        <v>168239.46</v>
      </c>
      <c r="C188">
        <v>8817602.6300000008</v>
      </c>
      <c r="D188">
        <v>8985842.0899999999</v>
      </c>
      <c r="E188">
        <v>8987307.1895054709</v>
      </c>
      <c r="F188">
        <v>10</v>
      </c>
      <c r="G188">
        <v>213050.35587297799</v>
      </c>
      <c r="H188">
        <v>48.0539434066119</v>
      </c>
      <c r="I188">
        <v>1250602.55437313</v>
      </c>
      <c r="J188">
        <v>0</v>
      </c>
    </row>
    <row r="189" spans="1:10" x14ac:dyDescent="0.2">
      <c r="A189" s="1">
        <v>42826</v>
      </c>
      <c r="B189">
        <v>119728.57</v>
      </c>
      <c r="C189">
        <v>9337239.0800000001</v>
      </c>
      <c r="D189">
        <v>9456967.6500000004</v>
      </c>
      <c r="E189">
        <v>9456966.9795609694</v>
      </c>
      <c r="F189">
        <v>10</v>
      </c>
      <c r="G189">
        <v>219009.94080875101</v>
      </c>
      <c r="H189">
        <v>49.203788516264503</v>
      </c>
      <c r="I189">
        <v>1319151.8309524099</v>
      </c>
      <c r="J189">
        <v>0</v>
      </c>
    </row>
    <row r="190" spans="1:10" x14ac:dyDescent="0.2">
      <c r="A190" s="1">
        <v>42856</v>
      </c>
      <c r="B190">
        <v>149493.95000000001</v>
      </c>
      <c r="C190">
        <v>9413187.6699999999</v>
      </c>
      <c r="D190">
        <v>9562681.6199999992</v>
      </c>
      <c r="E190">
        <v>9570800.7558329608</v>
      </c>
      <c r="F190">
        <v>10</v>
      </c>
      <c r="G190">
        <v>229489.943754251</v>
      </c>
      <c r="H190">
        <v>47.514903335415497</v>
      </c>
      <c r="I190">
        <v>1333391.73810021</v>
      </c>
      <c r="J190">
        <v>0</v>
      </c>
    </row>
    <row r="191" spans="1:10" x14ac:dyDescent="0.2">
      <c r="A191" s="1">
        <v>42887</v>
      </c>
      <c r="B191">
        <v>110144.75</v>
      </c>
      <c r="C191">
        <v>7784878.8099999996</v>
      </c>
      <c r="D191">
        <v>7895023.5599999996</v>
      </c>
      <c r="E191">
        <v>7895022.7046336299</v>
      </c>
      <c r="F191">
        <v>10</v>
      </c>
      <c r="G191">
        <v>203412.034242525</v>
      </c>
      <c r="H191">
        <v>44.246407658489403</v>
      </c>
      <c r="I191">
        <v>1105229.08510375</v>
      </c>
      <c r="J191">
        <v>0</v>
      </c>
    </row>
    <row r="192" spans="1:10" x14ac:dyDescent="0.2">
      <c r="A192" s="1">
        <v>42917</v>
      </c>
      <c r="B192">
        <v>106399.36</v>
      </c>
      <c r="C192">
        <v>8648804.9600000009</v>
      </c>
      <c r="D192">
        <v>8755204.3200000003</v>
      </c>
      <c r="E192">
        <v>8755205.0886012204</v>
      </c>
      <c r="F192">
        <v>10</v>
      </c>
      <c r="G192">
        <v>218645.526151467</v>
      </c>
      <c r="H192">
        <v>45.646063502284903</v>
      </c>
      <c r="I192">
        <v>1225102.4825991299</v>
      </c>
      <c r="J192">
        <v>0</v>
      </c>
    </row>
    <row r="193" spans="1:26" x14ac:dyDescent="0.2">
      <c r="A193" s="1">
        <v>42948</v>
      </c>
      <c r="B193">
        <v>144777.67000000001</v>
      </c>
      <c r="C193">
        <v>8542256.2799999993</v>
      </c>
      <c r="D193">
        <v>8687033.9499999993</v>
      </c>
      <c r="E193">
        <v>8687033.0197770298</v>
      </c>
      <c r="F193">
        <v>10</v>
      </c>
      <c r="G193">
        <v>209089.213246</v>
      </c>
      <c r="H193">
        <v>47.360612480982901</v>
      </c>
      <c r="I193">
        <v>1215560.1827203799</v>
      </c>
      <c r="J193">
        <v>0</v>
      </c>
    </row>
    <row r="194" spans="1:26" x14ac:dyDescent="0.2">
      <c r="A194" s="1">
        <v>42979</v>
      </c>
      <c r="B194">
        <v>142981.91</v>
      </c>
      <c r="C194">
        <v>8601400.3800000008</v>
      </c>
      <c r="D194">
        <v>8744382.2899999991</v>
      </c>
      <c r="E194">
        <v>8744381.7987608891</v>
      </c>
      <c r="F194">
        <v>10</v>
      </c>
      <c r="G194">
        <v>202965.64748948</v>
      </c>
      <c r="H194">
        <v>49.109871671241002</v>
      </c>
      <c r="I194">
        <v>1223235.1031178001</v>
      </c>
      <c r="J194">
        <v>0</v>
      </c>
    </row>
    <row r="195" spans="1:26" x14ac:dyDescent="0.2">
      <c r="A195" s="1">
        <v>43009</v>
      </c>
      <c r="B195">
        <v>158848.5</v>
      </c>
      <c r="C195">
        <v>8478559.0299999993</v>
      </c>
      <c r="D195">
        <v>8637407.5299999993</v>
      </c>
      <c r="E195">
        <v>8637408.3018557299</v>
      </c>
      <c r="F195">
        <v>10</v>
      </c>
      <c r="G195">
        <v>188401.735551627</v>
      </c>
      <c r="H195">
        <v>52.266566075124402</v>
      </c>
      <c r="I195">
        <v>1209703.4580214899</v>
      </c>
      <c r="J195">
        <v>0</v>
      </c>
    </row>
    <row r="196" spans="1:26" x14ac:dyDescent="0.2">
      <c r="A196" s="1">
        <v>43040</v>
      </c>
      <c r="B196">
        <v>221194.97</v>
      </c>
      <c r="C196">
        <v>9949900.3800000008</v>
      </c>
      <c r="D196">
        <v>10171095.35</v>
      </c>
      <c r="E196">
        <v>10171094.4592331</v>
      </c>
      <c r="F196">
        <v>10</v>
      </c>
      <c r="G196">
        <v>197415.787196658</v>
      </c>
      <c r="H196">
        <v>58.730706461128499</v>
      </c>
      <c r="I196">
        <v>1423274.1894064399</v>
      </c>
      <c r="J196">
        <v>0</v>
      </c>
    </row>
    <row r="197" spans="1:26" x14ac:dyDescent="0.2">
      <c r="A197" s="1"/>
      <c r="D197"/>
      <c r="G197"/>
    </row>
    <row r="198" spans="1:26" x14ac:dyDescent="0.2">
      <c r="A198" s="1"/>
      <c r="D198"/>
      <c r="G198"/>
    </row>
    <row r="199" spans="1:26" x14ac:dyDescent="0.2">
      <c r="D199" s="27">
        <f>SUM(D30:D198)</f>
        <v>3456030197.7200012</v>
      </c>
      <c r="G199" s="60">
        <f>SUM(G30:G198)</f>
        <v>52346655.096290126</v>
      </c>
    </row>
    <row r="200" spans="1:26" x14ac:dyDescent="0.2">
      <c r="D200" s="27">
        <f>+Z30+Z31+Z32+Z33+Z34+Z35+Z36+Z37+Z38+Z39+Z40+Z41+Z42+Z43</f>
        <v>3456030197.7199998</v>
      </c>
      <c r="G200" s="60">
        <f>+Z48+Z49+Z50+Z51+Z52+Z53+Z54+Z55+Z56+Z57+Z58+Z59+Z60+Z61</f>
        <v>52346655.096290141</v>
      </c>
    </row>
    <row r="201" spans="1:26" ht="15.75" x14ac:dyDescent="0.25">
      <c r="A201" s="28" t="s">
        <v>1</v>
      </c>
    </row>
    <row r="202" spans="1:26" x14ac:dyDescent="0.2">
      <c r="M202" s="10" t="s">
        <v>51</v>
      </c>
    </row>
    <row r="203" spans="1:26" x14ac:dyDescent="0.2">
      <c r="A203" s="13" t="s">
        <v>38</v>
      </c>
      <c r="B203" s="13" t="s">
        <v>39</v>
      </c>
      <c r="C203" s="13" t="s">
        <v>40</v>
      </c>
      <c r="D203" s="65" t="s">
        <v>5</v>
      </c>
      <c r="E203" s="13" t="s">
        <v>41</v>
      </c>
      <c r="F203" s="13" t="s">
        <v>42</v>
      </c>
      <c r="G203" s="61" t="s">
        <v>43</v>
      </c>
      <c r="H203" s="13" t="s">
        <v>44</v>
      </c>
      <c r="I203" s="13" t="s">
        <v>45</v>
      </c>
      <c r="J203" s="13" t="s">
        <v>46</v>
      </c>
    </row>
    <row r="204" spans="1:26" x14ac:dyDescent="0.2">
      <c r="A204" s="1">
        <v>37987</v>
      </c>
      <c r="B204">
        <v>101126.22</v>
      </c>
      <c r="C204">
        <v>24925438.449999999</v>
      </c>
      <c r="D204" s="27">
        <v>25026564.670000002</v>
      </c>
      <c r="E204">
        <v>25000306.642206602</v>
      </c>
      <c r="F204">
        <v>20</v>
      </c>
      <c r="G204" s="60">
        <v>4116851.7030502702</v>
      </c>
      <c r="H204">
        <v>6.2220953572638997</v>
      </c>
      <c r="I204">
        <v>615137.22588648601</v>
      </c>
      <c r="J204">
        <v>0</v>
      </c>
      <c r="N204" s="9" t="s">
        <v>21</v>
      </c>
      <c r="O204" s="9" t="s">
        <v>22</v>
      </c>
      <c r="P204" s="9" t="s">
        <v>23</v>
      </c>
      <c r="Q204" s="9" t="s">
        <v>24</v>
      </c>
      <c r="R204" s="9" t="s">
        <v>25</v>
      </c>
      <c r="S204" s="9" t="s">
        <v>26</v>
      </c>
      <c r="T204" s="9" t="s">
        <v>27</v>
      </c>
      <c r="U204" s="9" t="s">
        <v>28</v>
      </c>
      <c r="V204" s="9" t="s">
        <v>29</v>
      </c>
      <c r="W204" s="9" t="s">
        <v>30</v>
      </c>
      <c r="X204" s="9" t="s">
        <v>31</v>
      </c>
      <c r="Y204" s="9" t="s">
        <v>32</v>
      </c>
    </row>
    <row r="205" spans="1:26" x14ac:dyDescent="0.2">
      <c r="A205" s="1">
        <v>38018</v>
      </c>
      <c r="B205">
        <v>157056.37</v>
      </c>
      <c r="C205">
        <v>21428291.579999998</v>
      </c>
      <c r="D205" s="27">
        <v>21585347.949999999</v>
      </c>
      <c r="E205">
        <v>22665525.786900301</v>
      </c>
      <c r="F205">
        <v>20</v>
      </c>
      <c r="G205" s="60">
        <v>3751396.37493467</v>
      </c>
      <c r="H205">
        <v>6.2236888684032303</v>
      </c>
      <c r="I205">
        <v>681998.07274880295</v>
      </c>
      <c r="J205">
        <v>0</v>
      </c>
      <c r="M205">
        <v>2004</v>
      </c>
      <c r="N205">
        <v>25026564.670000002</v>
      </c>
      <c r="O205">
        <v>21585347.949999999</v>
      </c>
      <c r="P205">
        <v>21267116.850000001</v>
      </c>
      <c r="Q205">
        <v>22059411.460000001</v>
      </c>
      <c r="R205">
        <v>24072272.370000001</v>
      </c>
      <c r="S205">
        <v>25893229.260000002</v>
      </c>
      <c r="T205">
        <v>25134078.469999999</v>
      </c>
      <c r="U205">
        <v>23466972.039999999</v>
      </c>
      <c r="V205">
        <v>16153172.890000001</v>
      </c>
      <c r="W205">
        <v>20793803.739999998</v>
      </c>
      <c r="X205">
        <v>24202766.120000001</v>
      </c>
      <c r="Y205">
        <v>25013589.309999999</v>
      </c>
      <c r="Z205" s="27">
        <f t="shared" ref="Z205:Z215" si="4">SUM(N205:Y205)</f>
        <v>274668325.13</v>
      </c>
    </row>
    <row r="206" spans="1:26" x14ac:dyDescent="0.2">
      <c r="A206" s="1">
        <v>38047</v>
      </c>
      <c r="B206">
        <v>42412.61</v>
      </c>
      <c r="C206">
        <v>21224704.239999998</v>
      </c>
      <c r="D206" s="27">
        <v>21267116.850000001</v>
      </c>
      <c r="E206">
        <v>21277666.946384199</v>
      </c>
      <c r="F206">
        <v>20</v>
      </c>
      <c r="G206" s="60">
        <v>3712684.6945070298</v>
      </c>
      <c r="H206">
        <v>5.90645258527735</v>
      </c>
      <c r="I206">
        <v>651129.16580654006</v>
      </c>
      <c r="J206">
        <v>0</v>
      </c>
      <c r="M206">
        <v>2005</v>
      </c>
      <c r="N206">
        <v>21680517.460000001</v>
      </c>
      <c r="O206">
        <v>20010142.52</v>
      </c>
      <c r="P206">
        <v>23567057.530000001</v>
      </c>
      <c r="Q206">
        <v>24959562.719999999</v>
      </c>
      <c r="R206">
        <v>24016276.469999999</v>
      </c>
      <c r="S206">
        <v>22138347.16</v>
      </c>
      <c r="T206">
        <v>23683088.670000002</v>
      </c>
      <c r="U206">
        <v>25134690.23</v>
      </c>
      <c r="V206">
        <v>15200890.9</v>
      </c>
      <c r="W206">
        <v>20190932.620000001</v>
      </c>
      <c r="X206">
        <v>25615802.91</v>
      </c>
      <c r="Y206">
        <v>32413034.550000001</v>
      </c>
      <c r="Z206" s="27">
        <f t="shared" si="4"/>
        <v>278610343.74000001</v>
      </c>
    </row>
    <row r="207" spans="1:26" x14ac:dyDescent="0.2">
      <c r="A207" s="1">
        <v>38078</v>
      </c>
      <c r="B207">
        <v>1210284.43</v>
      </c>
      <c r="C207">
        <v>20849127.030000001</v>
      </c>
      <c r="D207" s="27">
        <v>22059411.460000001</v>
      </c>
      <c r="E207">
        <v>22165740.5613796</v>
      </c>
      <c r="F207">
        <v>20</v>
      </c>
      <c r="G207" s="60">
        <v>4034822.4873587298</v>
      </c>
      <c r="H207">
        <v>5.6562926546120602</v>
      </c>
      <c r="I207">
        <v>656396.23653119302</v>
      </c>
      <c r="J207">
        <v>0</v>
      </c>
      <c r="M207">
        <v>2006</v>
      </c>
      <c r="N207">
        <v>30831575.289999999</v>
      </c>
      <c r="O207">
        <v>23712202.309999999</v>
      </c>
      <c r="P207">
        <v>22854698.239999998</v>
      </c>
      <c r="Q207">
        <v>23167347.039999999</v>
      </c>
      <c r="R207">
        <v>23889302.260000002</v>
      </c>
      <c r="S207">
        <v>22603840.510000002</v>
      </c>
      <c r="T207">
        <v>22506408.27</v>
      </c>
      <c r="U207">
        <v>26214681.859999999</v>
      </c>
      <c r="V207">
        <v>20742492.050000001</v>
      </c>
      <c r="W207">
        <v>17117785.859999999</v>
      </c>
      <c r="X207">
        <v>24839416.489999998</v>
      </c>
      <c r="Y207">
        <v>26266139.77</v>
      </c>
      <c r="Z207" s="27">
        <f t="shared" si="4"/>
        <v>284745889.95000005</v>
      </c>
    </row>
    <row r="208" spans="1:26" x14ac:dyDescent="0.2">
      <c r="A208" s="1">
        <v>38108</v>
      </c>
      <c r="B208">
        <v>208981.6</v>
      </c>
      <c r="C208">
        <v>23863290.77</v>
      </c>
      <c r="D208" s="27">
        <v>24072272.370000001</v>
      </c>
      <c r="E208">
        <v>24029162.163246699</v>
      </c>
      <c r="F208">
        <v>20</v>
      </c>
      <c r="G208" s="60">
        <v>3916088.2692239801</v>
      </c>
      <c r="H208">
        <v>6.2931406662105296</v>
      </c>
      <c r="I208">
        <v>615332.17627667403</v>
      </c>
      <c r="J208">
        <v>0</v>
      </c>
      <c r="M208">
        <v>2007</v>
      </c>
      <c r="N208">
        <v>20960326.329999998</v>
      </c>
      <c r="O208">
        <v>24034082.199999999</v>
      </c>
      <c r="P208">
        <v>27862427.289999999</v>
      </c>
      <c r="Q208">
        <v>27273585.43</v>
      </c>
      <c r="R208">
        <v>29913047.129999999</v>
      </c>
      <c r="S208">
        <v>28088096.920000002</v>
      </c>
      <c r="T208">
        <v>25094872.699999999</v>
      </c>
      <c r="U208">
        <v>22279592.559999999</v>
      </c>
      <c r="V208">
        <v>20615150.760000002</v>
      </c>
      <c r="W208">
        <v>24860753.02</v>
      </c>
      <c r="X208">
        <v>26383796.84</v>
      </c>
      <c r="Y208">
        <v>28234749.969999999</v>
      </c>
      <c r="Z208" s="27">
        <f t="shared" si="4"/>
        <v>305600481.14999998</v>
      </c>
    </row>
    <row r="209" spans="1:26" x14ac:dyDescent="0.2">
      <c r="A209" s="1">
        <v>38139</v>
      </c>
      <c r="B209">
        <v>194441.96</v>
      </c>
      <c r="C209">
        <v>25698787.300000001</v>
      </c>
      <c r="D209" s="27">
        <v>25893229.260000002</v>
      </c>
      <c r="E209">
        <v>25962406.5890215</v>
      </c>
      <c r="F209">
        <v>20</v>
      </c>
      <c r="G209" s="60">
        <v>3969900.01426845</v>
      </c>
      <c r="H209">
        <v>6.7184964507115001</v>
      </c>
      <c r="I209">
        <v>709352.56652063003</v>
      </c>
      <c r="J209">
        <v>0</v>
      </c>
      <c r="M209">
        <v>2008</v>
      </c>
      <c r="N209">
        <v>29486848.949999999</v>
      </c>
      <c r="O209">
        <v>30369685.82</v>
      </c>
      <c r="P209">
        <v>36142467.920000002</v>
      </c>
      <c r="Q209">
        <v>37486383.810000002</v>
      </c>
      <c r="R209">
        <v>50872287.869999997</v>
      </c>
      <c r="S209">
        <v>56143404.909999996</v>
      </c>
      <c r="T209">
        <v>58049945.969999999</v>
      </c>
      <c r="U209">
        <v>38127222.100000001</v>
      </c>
      <c r="V209">
        <v>13595360.65</v>
      </c>
      <c r="W209">
        <v>24541823.379999999</v>
      </c>
      <c r="X209">
        <v>25653193.649999999</v>
      </c>
      <c r="Y209">
        <v>19967337.449999999</v>
      </c>
      <c r="Z209" s="27">
        <f t="shared" si="4"/>
        <v>420435962.47999996</v>
      </c>
    </row>
    <row r="210" spans="1:26" x14ac:dyDescent="0.2">
      <c r="A210" s="1">
        <v>38169</v>
      </c>
      <c r="B210">
        <v>114686.34</v>
      </c>
      <c r="C210">
        <v>25019392.129999999</v>
      </c>
      <c r="D210" s="27">
        <v>25134078.469999999</v>
      </c>
      <c r="E210">
        <v>25118821.382230401</v>
      </c>
      <c r="F210">
        <v>20</v>
      </c>
      <c r="G210" s="60">
        <v>4113654.6443410199</v>
      </c>
      <c r="H210">
        <v>6.2983060934770396</v>
      </c>
      <c r="I210">
        <v>790234.73068274802</v>
      </c>
      <c r="J210">
        <v>0</v>
      </c>
      <c r="M210">
        <v>2009</v>
      </c>
      <c r="N210">
        <v>19332907.969999999</v>
      </c>
      <c r="O210">
        <v>14750939.99</v>
      </c>
      <c r="P210">
        <v>13691776.34</v>
      </c>
      <c r="Q210">
        <v>12154572.800000001</v>
      </c>
      <c r="R210">
        <v>13047029.109999999</v>
      </c>
      <c r="S210">
        <v>12341953.789999999</v>
      </c>
      <c r="T210">
        <v>11774677.17</v>
      </c>
      <c r="U210">
        <v>10645919.74</v>
      </c>
      <c r="V210">
        <v>8762438.9499999993</v>
      </c>
      <c r="W210">
        <v>12459295.060000001</v>
      </c>
      <c r="X210">
        <v>11704226.460000001</v>
      </c>
      <c r="Y210">
        <v>15248798.5</v>
      </c>
      <c r="Z210" s="27">
        <f t="shared" si="4"/>
        <v>155914535.88</v>
      </c>
    </row>
    <row r="211" spans="1:26" x14ac:dyDescent="0.2">
      <c r="A211" s="1">
        <v>38200</v>
      </c>
      <c r="B211">
        <v>111503.03</v>
      </c>
      <c r="C211">
        <v>23355469.010000002</v>
      </c>
      <c r="D211" s="27">
        <v>23466972.039999999</v>
      </c>
      <c r="E211">
        <v>23470579.169623099</v>
      </c>
      <c r="F211">
        <v>20</v>
      </c>
      <c r="G211" s="60">
        <v>4039039.5325718001</v>
      </c>
      <c r="H211">
        <v>6.0053600827059501</v>
      </c>
      <c r="I211">
        <v>785307.61175487004</v>
      </c>
      <c r="J211">
        <v>0</v>
      </c>
      <c r="M211">
        <v>2010</v>
      </c>
      <c r="N211">
        <v>17420542.649999999</v>
      </c>
      <c r="O211">
        <v>14454616.289999999</v>
      </c>
      <c r="P211">
        <v>11695157.49</v>
      </c>
      <c r="Q211">
        <v>12242997.35</v>
      </c>
      <c r="R211">
        <v>12955718.1</v>
      </c>
      <c r="S211">
        <v>14781702.41</v>
      </c>
      <c r="T211">
        <v>16011353.34</v>
      </c>
      <c r="U211">
        <v>14932041.210000001</v>
      </c>
      <c r="V211">
        <v>11759577.82</v>
      </c>
      <c r="W211">
        <v>11495558.9</v>
      </c>
      <c r="X211">
        <v>10328913.58</v>
      </c>
      <c r="Y211">
        <v>15028508.810000001</v>
      </c>
      <c r="Z211" s="27">
        <f t="shared" si="4"/>
        <v>163106687.95000002</v>
      </c>
    </row>
    <row r="212" spans="1:26" x14ac:dyDescent="0.2">
      <c r="A212" s="1">
        <v>38231</v>
      </c>
      <c r="B212">
        <v>99887.49</v>
      </c>
      <c r="C212">
        <v>16053285.4</v>
      </c>
      <c r="D212" s="27">
        <v>16153172.890000001</v>
      </c>
      <c r="E212">
        <v>16242011.9635024</v>
      </c>
      <c r="F212">
        <v>20</v>
      </c>
      <c r="G212" s="60">
        <v>3203047.0171899502</v>
      </c>
      <c r="H212">
        <v>5.2648706551846498</v>
      </c>
      <c r="I212">
        <v>621616.28447766299</v>
      </c>
      <c r="J212">
        <v>0</v>
      </c>
      <c r="M212">
        <v>2011</v>
      </c>
      <c r="N212">
        <v>15628640.98</v>
      </c>
      <c r="O212">
        <v>13669618.27</v>
      </c>
      <c r="P212">
        <v>15109936.359999999</v>
      </c>
      <c r="Q212">
        <v>15790804.42</v>
      </c>
      <c r="R212">
        <v>15244550.449999999</v>
      </c>
      <c r="S212">
        <v>15318259.4</v>
      </c>
      <c r="T212">
        <v>15795211.550000001</v>
      </c>
      <c r="U212">
        <v>15606591.699999999</v>
      </c>
      <c r="V212">
        <v>13172474.01</v>
      </c>
      <c r="W212">
        <v>13454099.66</v>
      </c>
      <c r="X212">
        <v>12206226.07</v>
      </c>
      <c r="Y212">
        <v>12406251.810000001</v>
      </c>
      <c r="Z212" s="27">
        <f t="shared" si="4"/>
        <v>173402664.68000001</v>
      </c>
    </row>
    <row r="213" spans="1:26" x14ac:dyDescent="0.2">
      <c r="A213" s="1">
        <v>38261</v>
      </c>
      <c r="B213">
        <v>100413.84</v>
      </c>
      <c r="C213">
        <v>20693389.899999999</v>
      </c>
      <c r="D213" s="27">
        <v>20793803.739999998</v>
      </c>
      <c r="E213">
        <v>20770438.7530334</v>
      </c>
      <c r="F213">
        <v>20</v>
      </c>
      <c r="G213" s="60">
        <v>3557609.2439597002</v>
      </c>
      <c r="H213">
        <v>6.0711305387985304</v>
      </c>
      <c r="I213">
        <v>828271.37308227504</v>
      </c>
      <c r="J213">
        <v>0</v>
      </c>
      <c r="M213">
        <v>2012</v>
      </c>
      <c r="N213">
        <v>10573776.67</v>
      </c>
      <c r="O213">
        <v>8909926.2799999993</v>
      </c>
      <c r="P213">
        <v>8353393.7699999996</v>
      </c>
      <c r="Q213">
        <v>7279677.2000000002</v>
      </c>
      <c r="R213">
        <v>8207420.0599999996</v>
      </c>
      <c r="S213">
        <v>8549547.3300000001</v>
      </c>
      <c r="T213">
        <v>10759599.59</v>
      </c>
      <c r="U213">
        <v>9466728.2799999993</v>
      </c>
      <c r="V213">
        <v>9475142.5</v>
      </c>
      <c r="W213">
        <v>12308493.779999999</v>
      </c>
      <c r="X213">
        <v>13709823.439999999</v>
      </c>
      <c r="Y213">
        <v>14151633.460000001</v>
      </c>
      <c r="Z213" s="27">
        <f t="shared" si="4"/>
        <v>121745162.36000001</v>
      </c>
    </row>
    <row r="214" spans="1:26" x14ac:dyDescent="0.2">
      <c r="A214" s="1">
        <v>38292</v>
      </c>
      <c r="B214">
        <v>115199.17</v>
      </c>
      <c r="C214">
        <v>24087566.949999999</v>
      </c>
      <c r="D214" s="27">
        <v>24202766.120000001</v>
      </c>
      <c r="E214">
        <v>24189483.394853599</v>
      </c>
      <c r="F214">
        <v>20</v>
      </c>
      <c r="G214" s="60">
        <v>3549434.2037618798</v>
      </c>
      <c r="H214">
        <v>7.0108466759124104</v>
      </c>
      <c r="I214">
        <v>695055.593960208</v>
      </c>
      <c r="J214">
        <v>0</v>
      </c>
      <c r="M214">
        <v>2013</v>
      </c>
      <c r="N214">
        <v>12914471.52</v>
      </c>
      <c r="O214">
        <v>11426949.710000001</v>
      </c>
      <c r="P214">
        <v>14383084.279999999</v>
      </c>
      <c r="Q214">
        <v>14227861.66</v>
      </c>
      <c r="R214">
        <v>16313061.810000001</v>
      </c>
      <c r="S214">
        <v>13875056.699999999</v>
      </c>
      <c r="T214">
        <v>13326385.380000001</v>
      </c>
      <c r="U214">
        <v>12121772.119999999</v>
      </c>
      <c r="V214">
        <v>12934245.619999999</v>
      </c>
      <c r="W214">
        <v>11884857.59</v>
      </c>
      <c r="X214">
        <v>11453161.189999999</v>
      </c>
      <c r="Y214">
        <v>13780047.23</v>
      </c>
      <c r="Z214" s="27">
        <f t="shared" si="4"/>
        <v>158640954.81</v>
      </c>
    </row>
    <row r="215" spans="1:26" x14ac:dyDescent="0.2">
      <c r="A215" s="1">
        <v>38322</v>
      </c>
      <c r="B215">
        <v>124246.37</v>
      </c>
      <c r="C215">
        <v>24889342.940000001</v>
      </c>
      <c r="D215" s="27">
        <v>25013589.309999999</v>
      </c>
      <c r="E215">
        <v>24992198.998711001</v>
      </c>
      <c r="F215">
        <v>20</v>
      </c>
      <c r="G215" s="60">
        <v>3331205.5307657998</v>
      </c>
      <c r="H215">
        <v>7.6968812360041303</v>
      </c>
      <c r="I215">
        <v>647694.34431346902</v>
      </c>
      <c r="J215">
        <v>0</v>
      </c>
      <c r="M215">
        <v>2014</v>
      </c>
      <c r="N215">
        <v>14126350.630000001</v>
      </c>
      <c r="O215">
        <v>16897552.920000002</v>
      </c>
      <c r="P215">
        <v>16120634.1</v>
      </c>
      <c r="Q215">
        <v>15194104.640000001</v>
      </c>
      <c r="R215">
        <v>16104811.09</v>
      </c>
      <c r="S215">
        <v>14950565.720000001</v>
      </c>
      <c r="T215">
        <v>12313019.720000001</v>
      </c>
      <c r="U215">
        <v>12738530.16</v>
      </c>
      <c r="V215">
        <v>12890560.359999999</v>
      </c>
      <c r="W215">
        <v>12250710.460000001</v>
      </c>
      <c r="X215">
        <v>12310633.970000001</v>
      </c>
      <c r="Y215">
        <v>11923833.689999999</v>
      </c>
      <c r="Z215" s="27">
        <f t="shared" si="4"/>
        <v>167821307.46000001</v>
      </c>
    </row>
    <row r="216" spans="1:26" x14ac:dyDescent="0.2">
      <c r="A216" s="1">
        <v>38353</v>
      </c>
      <c r="B216">
        <v>101847.2</v>
      </c>
      <c r="C216">
        <v>21578670.260000002</v>
      </c>
      <c r="D216">
        <v>21680517.460000001</v>
      </c>
      <c r="E216">
        <v>21680565.336084802</v>
      </c>
      <c r="F216">
        <v>20</v>
      </c>
      <c r="G216">
        <v>3572292.7624133099</v>
      </c>
      <c r="H216">
        <v>6.2437550481164399</v>
      </c>
      <c r="I216">
        <v>623955.63258309802</v>
      </c>
      <c r="J216">
        <v>0</v>
      </c>
      <c r="M216">
        <v>2015</v>
      </c>
      <c r="N216">
        <v>9849517.5800000001</v>
      </c>
      <c r="O216">
        <v>7325155.4699999997</v>
      </c>
      <c r="P216">
        <v>7751117.6100000003</v>
      </c>
      <c r="Q216">
        <v>7252578.2300000004</v>
      </c>
      <c r="R216">
        <v>8279989.6799999997</v>
      </c>
      <c r="S216">
        <v>8068125.5300000003</v>
      </c>
      <c r="T216">
        <v>8083127.1699999999</v>
      </c>
      <c r="U216">
        <v>7749138.0099999998</v>
      </c>
      <c r="V216">
        <v>6605244.7400000002</v>
      </c>
      <c r="W216">
        <v>6210287.7400000002</v>
      </c>
      <c r="X216">
        <v>4836838.05</v>
      </c>
      <c r="Y216">
        <v>4596744.74</v>
      </c>
      <c r="Z216" s="27">
        <f>SUM(N216:Y216)</f>
        <v>86607864.549999982</v>
      </c>
    </row>
    <row r="217" spans="1:26" x14ac:dyDescent="0.2">
      <c r="A217" s="1">
        <v>38384</v>
      </c>
      <c r="B217">
        <v>92996.62</v>
      </c>
      <c r="C217">
        <v>19917145.899999999</v>
      </c>
      <c r="D217">
        <v>20010142.52</v>
      </c>
      <c r="E217">
        <v>20007525.8834682</v>
      </c>
      <c r="F217">
        <v>20</v>
      </c>
      <c r="G217">
        <v>3179408.8827136802</v>
      </c>
      <c r="H217">
        <v>6.4906757223497102</v>
      </c>
      <c r="I217">
        <v>628986.16298449296</v>
      </c>
      <c r="J217">
        <v>0</v>
      </c>
      <c r="M217">
        <v>2016</v>
      </c>
      <c r="N217">
        <v>5334573.71</v>
      </c>
      <c r="O217">
        <v>4230885.76</v>
      </c>
      <c r="P217">
        <v>3632308.23</v>
      </c>
      <c r="Q217">
        <v>3985940.13</v>
      </c>
      <c r="R217">
        <v>4116941.93</v>
      </c>
      <c r="S217">
        <v>5104567.62</v>
      </c>
      <c r="T217">
        <v>6330133.8099999996</v>
      </c>
      <c r="U217">
        <v>5796311.1399999997</v>
      </c>
      <c r="V217">
        <v>6114332.1600000001</v>
      </c>
      <c r="W217">
        <v>6004716.6699999999</v>
      </c>
      <c r="X217">
        <v>4963593.83</v>
      </c>
      <c r="Y217">
        <v>6941237.7599999998</v>
      </c>
      <c r="Z217" s="27">
        <f>SUM(N217:Y217)</f>
        <v>62555542.749999993</v>
      </c>
    </row>
    <row r="218" spans="1:26" x14ac:dyDescent="0.2">
      <c r="A218" s="1">
        <v>38412</v>
      </c>
      <c r="B218">
        <v>117201.26</v>
      </c>
      <c r="C218">
        <v>23449856.27</v>
      </c>
      <c r="D218">
        <v>23567057.530000001</v>
      </c>
      <c r="E218">
        <v>23458381.5866028</v>
      </c>
      <c r="F218">
        <v>20</v>
      </c>
      <c r="G218">
        <v>3524675.37415754</v>
      </c>
      <c r="H218">
        <v>6.8406518440460697</v>
      </c>
      <c r="I218">
        <v>652695.51129177294</v>
      </c>
      <c r="J218">
        <v>0</v>
      </c>
      <c r="M218">
        <v>2017</v>
      </c>
      <c r="N218">
        <v>7090022.5800000001</v>
      </c>
      <c r="O218">
        <v>5308550.38</v>
      </c>
      <c r="P218">
        <v>5331251.84</v>
      </c>
      <c r="Q218">
        <v>5092673.34</v>
      </c>
      <c r="R218">
        <v>5818267.5599999996</v>
      </c>
      <c r="S218">
        <v>5305987.18</v>
      </c>
      <c r="T218">
        <v>5160096.17</v>
      </c>
      <c r="U218">
        <v>4780120.5599999996</v>
      </c>
      <c r="V218">
        <v>4512451.53</v>
      </c>
      <c r="W218">
        <v>4587010.09</v>
      </c>
      <c r="X218">
        <v>3861663.14</v>
      </c>
      <c r="Z218" s="27">
        <f>SUM(N218:Y218)</f>
        <v>56848094.370000005</v>
      </c>
    </row>
    <row r="219" spans="1:26" x14ac:dyDescent="0.2">
      <c r="A219" s="1">
        <v>38443</v>
      </c>
      <c r="B219">
        <v>116326.15</v>
      </c>
      <c r="C219">
        <v>24843236.57</v>
      </c>
      <c r="D219">
        <v>24959562.719999999</v>
      </c>
      <c r="E219">
        <v>25289229.2218141</v>
      </c>
      <c r="F219">
        <v>20</v>
      </c>
      <c r="G219">
        <v>3373989.9785241601</v>
      </c>
      <c r="H219">
        <v>7.6827722910537304</v>
      </c>
      <c r="I219">
        <v>632367.49548419297</v>
      </c>
      <c r="J219">
        <v>0</v>
      </c>
    </row>
    <row r="220" spans="1:26" x14ac:dyDescent="0.2">
      <c r="A220" s="1">
        <v>38473</v>
      </c>
      <c r="B220">
        <v>126082.98</v>
      </c>
      <c r="C220">
        <v>23890193.489999998</v>
      </c>
      <c r="D220">
        <v>24016276.469999999</v>
      </c>
      <c r="E220">
        <v>24077723.1435109</v>
      </c>
      <c r="F220">
        <v>20</v>
      </c>
      <c r="G220">
        <v>3512440.4707236402</v>
      </c>
      <c r="H220">
        <v>7.0336062448863199</v>
      </c>
      <c r="I220">
        <v>627400.086162347</v>
      </c>
      <c r="J220">
        <v>0</v>
      </c>
      <c r="M220" s="10" t="s">
        <v>52</v>
      </c>
    </row>
    <row r="221" spans="1:26" x14ac:dyDescent="0.2">
      <c r="A221" s="1">
        <v>38504</v>
      </c>
      <c r="B221">
        <v>133875.03</v>
      </c>
      <c r="C221">
        <v>22004472.129999999</v>
      </c>
      <c r="D221">
        <v>22138347.16</v>
      </c>
      <c r="E221">
        <v>22581469.886737101</v>
      </c>
      <c r="F221">
        <v>20</v>
      </c>
      <c r="G221">
        <v>3396830.1709777699</v>
      </c>
      <c r="H221">
        <v>6.8362074245754396</v>
      </c>
      <c r="I221">
        <v>639965.74812302203</v>
      </c>
      <c r="J221">
        <v>0</v>
      </c>
    </row>
    <row r="222" spans="1:26" x14ac:dyDescent="0.2">
      <c r="A222" s="1">
        <v>38534</v>
      </c>
      <c r="B222">
        <v>92152.85</v>
      </c>
      <c r="C222">
        <v>23590935.82</v>
      </c>
      <c r="D222">
        <v>23683088.670000002</v>
      </c>
      <c r="E222">
        <v>23920451.250716899</v>
      </c>
      <c r="F222">
        <v>20</v>
      </c>
      <c r="G222">
        <v>3326464.2786851898</v>
      </c>
      <c r="H222">
        <v>7.4163164784960598</v>
      </c>
      <c r="I222">
        <v>749660.59442463296</v>
      </c>
      <c r="J222">
        <v>0</v>
      </c>
      <c r="N222" s="9" t="s">
        <v>21</v>
      </c>
      <c r="O222" s="9" t="s">
        <v>22</v>
      </c>
      <c r="P222" s="9" t="s">
        <v>23</v>
      </c>
      <c r="Q222" s="9" t="s">
        <v>24</v>
      </c>
      <c r="R222" s="9" t="s">
        <v>25</v>
      </c>
      <c r="S222" s="9" t="s">
        <v>26</v>
      </c>
      <c r="T222" s="9" t="s">
        <v>27</v>
      </c>
      <c r="U222" s="9" t="s">
        <v>28</v>
      </c>
      <c r="V222" s="9" t="s">
        <v>29</v>
      </c>
      <c r="W222" s="9" t="s">
        <v>30</v>
      </c>
      <c r="X222" s="9" t="s">
        <v>31</v>
      </c>
      <c r="Y222" s="9" t="s">
        <v>32</v>
      </c>
    </row>
    <row r="223" spans="1:26" x14ac:dyDescent="0.2">
      <c r="A223" s="1">
        <v>38565</v>
      </c>
      <c r="B223">
        <v>133786.04999999999</v>
      </c>
      <c r="C223">
        <v>25000904.18</v>
      </c>
      <c r="D223">
        <v>25134690.23</v>
      </c>
      <c r="E223">
        <v>25140130.2726686</v>
      </c>
      <c r="F223">
        <v>20</v>
      </c>
      <c r="G223">
        <v>2962636.152516</v>
      </c>
      <c r="H223">
        <v>8.7295141996667294</v>
      </c>
      <c r="I223">
        <v>722244.08916583494</v>
      </c>
      <c r="J223">
        <v>0</v>
      </c>
      <c r="M223">
        <v>2004</v>
      </c>
      <c r="N223">
        <v>4116851.7030502702</v>
      </c>
      <c r="O223">
        <v>3751396.37493467</v>
      </c>
      <c r="P223">
        <v>3712684.6945070298</v>
      </c>
      <c r="Q223">
        <v>4034822.4873587298</v>
      </c>
      <c r="R223">
        <v>3916088.2692239801</v>
      </c>
      <c r="S223">
        <v>3969900.01426845</v>
      </c>
      <c r="T223">
        <v>4113654.6443410199</v>
      </c>
      <c r="U223">
        <v>4039039.5325718001</v>
      </c>
      <c r="V223">
        <v>3203047.0171899502</v>
      </c>
      <c r="W223">
        <v>3557609.2439597002</v>
      </c>
      <c r="X223">
        <v>3549434.2037618798</v>
      </c>
      <c r="Y223">
        <v>3331205.5307657998</v>
      </c>
      <c r="Z223" s="27">
        <f t="shared" ref="Z223:Z233" si="5">SUM(N223:Y223)</f>
        <v>45295733.715933286</v>
      </c>
    </row>
    <row r="224" spans="1:26" x14ac:dyDescent="0.2">
      <c r="A224" s="1">
        <v>38596</v>
      </c>
      <c r="B224">
        <v>115597.62</v>
      </c>
      <c r="C224">
        <v>15085293.279999999</v>
      </c>
      <c r="D224">
        <v>15200890.9</v>
      </c>
      <c r="E224">
        <v>15244131.602316599</v>
      </c>
      <c r="F224">
        <v>20</v>
      </c>
      <c r="G224">
        <v>1299470.4760853499</v>
      </c>
      <c r="H224">
        <v>11.9525318922685</v>
      </c>
      <c r="I224">
        <v>287830.70615491102</v>
      </c>
      <c r="J224">
        <v>0</v>
      </c>
      <c r="M224">
        <v>2005</v>
      </c>
      <c r="N224">
        <v>3572292.7624133099</v>
      </c>
      <c r="O224">
        <v>3179408.8827136802</v>
      </c>
      <c r="P224">
        <v>3524675.37415754</v>
      </c>
      <c r="Q224">
        <v>3373989.9785241601</v>
      </c>
      <c r="R224">
        <v>3512440.4707236402</v>
      </c>
      <c r="S224">
        <v>3396830.1709777699</v>
      </c>
      <c r="T224">
        <v>3326464.2786851898</v>
      </c>
      <c r="U224">
        <v>2962636.152516</v>
      </c>
      <c r="V224">
        <v>1299470.4760853499</v>
      </c>
      <c r="W224">
        <v>1403319.12839957</v>
      </c>
      <c r="X224">
        <v>2238950.7427524198</v>
      </c>
      <c r="Y224">
        <v>2696394.9614425902</v>
      </c>
      <c r="Z224" s="27">
        <f t="shared" si="5"/>
        <v>34486873.379391223</v>
      </c>
    </row>
    <row r="225" spans="1:26" x14ac:dyDescent="0.2">
      <c r="A225" s="1">
        <v>38626</v>
      </c>
      <c r="B225">
        <v>84963.61</v>
      </c>
      <c r="C225">
        <v>20105969.010000002</v>
      </c>
      <c r="D225">
        <v>20190932.620000001</v>
      </c>
      <c r="E225">
        <v>20155807.2165436</v>
      </c>
      <c r="F225">
        <v>20</v>
      </c>
      <c r="G225">
        <v>1403319.12839957</v>
      </c>
      <c r="H225">
        <v>14.6031308370774</v>
      </c>
      <c r="I225">
        <v>337045.62164892198</v>
      </c>
      <c r="J225">
        <v>0</v>
      </c>
      <c r="M225">
        <v>2006</v>
      </c>
      <c r="N225">
        <v>2903605.4539078199</v>
      </c>
      <c r="O225">
        <v>2893564.0590993399</v>
      </c>
      <c r="P225">
        <v>3195937.85636565</v>
      </c>
      <c r="Q225">
        <v>3179013.8634480401</v>
      </c>
      <c r="R225">
        <v>3441908.5052839699</v>
      </c>
      <c r="S225">
        <v>3675130.0271896902</v>
      </c>
      <c r="T225">
        <v>3681560.89367529</v>
      </c>
      <c r="U225">
        <v>3612949.7915254999</v>
      </c>
      <c r="V225">
        <v>3543892.0726676499</v>
      </c>
      <c r="W225">
        <v>3570670.6822408698</v>
      </c>
      <c r="X225">
        <v>3416427.34441827</v>
      </c>
      <c r="Y225">
        <v>3467063.68521418</v>
      </c>
      <c r="Z225" s="27">
        <f t="shared" si="5"/>
        <v>40581724.235036269</v>
      </c>
    </row>
    <row r="226" spans="1:26" x14ac:dyDescent="0.2">
      <c r="A226" s="1">
        <v>38657</v>
      </c>
      <c r="B226">
        <v>87516.36</v>
      </c>
      <c r="C226">
        <v>25528286.550000001</v>
      </c>
      <c r="D226">
        <v>25615802.91</v>
      </c>
      <c r="E226">
        <v>25647801.536931202</v>
      </c>
      <c r="F226">
        <v>20</v>
      </c>
      <c r="G226">
        <v>2238950.7427524198</v>
      </c>
      <c r="H226">
        <v>11.6775557078773</v>
      </c>
      <c r="I226">
        <v>497670.48875351402</v>
      </c>
      <c r="J226">
        <v>0</v>
      </c>
      <c r="M226">
        <v>2007</v>
      </c>
      <c r="N226">
        <v>3431417.7115227999</v>
      </c>
      <c r="O226">
        <v>3187283.0760072102</v>
      </c>
      <c r="P226">
        <v>3758706.9102976499</v>
      </c>
      <c r="Q226">
        <v>3532409.0062794499</v>
      </c>
      <c r="R226">
        <v>3847360.6544289798</v>
      </c>
      <c r="S226">
        <v>3801646.8529513599</v>
      </c>
      <c r="T226">
        <v>3781746.6914056502</v>
      </c>
      <c r="U226">
        <v>3496860.8815262401</v>
      </c>
      <c r="V226">
        <v>3473362.6859711502</v>
      </c>
      <c r="W226">
        <v>3833954.5812043999</v>
      </c>
      <c r="X226">
        <v>3398892.1835635598</v>
      </c>
      <c r="Y226">
        <v>3696247.7049747999</v>
      </c>
      <c r="Z226" s="27">
        <f t="shared" si="5"/>
        <v>43239888.940133251</v>
      </c>
    </row>
    <row r="227" spans="1:26" x14ac:dyDescent="0.2">
      <c r="A227" s="1">
        <v>38687</v>
      </c>
      <c r="B227">
        <v>-226507.03</v>
      </c>
      <c r="C227">
        <v>32639541.579999998</v>
      </c>
      <c r="D227">
        <v>32413034.550000001</v>
      </c>
      <c r="E227">
        <v>32423369.365789499</v>
      </c>
      <c r="F227">
        <v>20</v>
      </c>
      <c r="G227">
        <v>2696394.9614425902</v>
      </c>
      <c r="H227">
        <v>12.263549598765501</v>
      </c>
      <c r="I227">
        <v>644003.98172324104</v>
      </c>
      <c r="J227">
        <v>0</v>
      </c>
      <c r="M227">
        <v>2008</v>
      </c>
      <c r="N227">
        <v>3730716.59485282</v>
      </c>
      <c r="O227">
        <v>3481908.9951343099</v>
      </c>
      <c r="P227">
        <v>3754457.7083301698</v>
      </c>
      <c r="Q227">
        <v>3601038.3554089</v>
      </c>
      <c r="R227">
        <v>4320099.2010811502</v>
      </c>
      <c r="S227">
        <v>4358968.2792846598</v>
      </c>
      <c r="T227">
        <v>4639414.5826604404</v>
      </c>
      <c r="U227">
        <v>4254048.2048297198</v>
      </c>
      <c r="V227">
        <v>1642121.1776660201</v>
      </c>
      <c r="W227">
        <v>3450697.9705383801</v>
      </c>
      <c r="X227">
        <v>3823545.4159350898</v>
      </c>
      <c r="Y227">
        <v>3184282.9857755699</v>
      </c>
      <c r="Z227" s="27">
        <f t="shared" si="5"/>
        <v>44241299.47149723</v>
      </c>
    </row>
    <row r="228" spans="1:26" x14ac:dyDescent="0.2">
      <c r="A228" s="1">
        <v>38718</v>
      </c>
      <c r="B228">
        <v>155983.74</v>
      </c>
      <c r="C228">
        <v>30675591.550000001</v>
      </c>
      <c r="D228">
        <v>30831575.289999999</v>
      </c>
      <c r="E228">
        <v>30831224.276397999</v>
      </c>
      <c r="F228">
        <v>20</v>
      </c>
      <c r="G228">
        <v>2903605.4539078199</v>
      </c>
      <c r="H228">
        <v>10.8497679823449</v>
      </c>
      <c r="I228">
        <v>672221.21077313798</v>
      </c>
      <c r="J228">
        <v>0</v>
      </c>
      <c r="M228">
        <v>2009</v>
      </c>
      <c r="N228">
        <v>3438444.2367176502</v>
      </c>
      <c r="O228">
        <v>3579269.6434981502</v>
      </c>
      <c r="P228">
        <v>3520944.6226184801</v>
      </c>
      <c r="Q228">
        <v>3511916.9513164898</v>
      </c>
      <c r="R228">
        <v>3769963.5557009</v>
      </c>
      <c r="S228">
        <v>3351008.7082273802</v>
      </c>
      <c r="T228">
        <v>4357713.6781390402</v>
      </c>
      <c r="U228">
        <v>3418958.5700597102</v>
      </c>
      <c r="V228">
        <v>3143287.55374848</v>
      </c>
      <c r="W228">
        <v>3296087.82257229</v>
      </c>
      <c r="X228">
        <v>3062273.5011873702</v>
      </c>
      <c r="Y228">
        <v>3246835.2152069202</v>
      </c>
      <c r="Z228" s="27">
        <f t="shared" si="5"/>
        <v>41696704.058992863</v>
      </c>
    </row>
    <row r="229" spans="1:26" x14ac:dyDescent="0.2">
      <c r="A229" s="1">
        <v>38749</v>
      </c>
      <c r="B229">
        <v>90190.45</v>
      </c>
      <c r="C229">
        <v>23622011.859999999</v>
      </c>
      <c r="D229">
        <v>23712202.309999999</v>
      </c>
      <c r="E229">
        <v>23712087.817425702</v>
      </c>
      <c r="F229">
        <v>20</v>
      </c>
      <c r="G229">
        <v>2893564.0590993399</v>
      </c>
      <c r="H229">
        <v>8.4057897308014802</v>
      </c>
      <c r="I229">
        <v>610603.235967741</v>
      </c>
      <c r="J229">
        <v>0</v>
      </c>
      <c r="M229">
        <v>2010</v>
      </c>
      <c r="N229">
        <v>3115838.4952301602</v>
      </c>
      <c r="O229">
        <v>2709249.6322354199</v>
      </c>
      <c r="P229">
        <v>2606749.0670757201</v>
      </c>
      <c r="Q229">
        <v>3145341.4897636799</v>
      </c>
      <c r="R229">
        <v>3115673.0132726198</v>
      </c>
      <c r="S229">
        <v>3226898.8289640602</v>
      </c>
      <c r="T229">
        <v>3603416.7345902501</v>
      </c>
      <c r="U229">
        <v>3299601.29664071</v>
      </c>
      <c r="V229">
        <v>3054703.3281309102</v>
      </c>
      <c r="W229">
        <v>3151944.3827365199</v>
      </c>
      <c r="X229">
        <v>2904288.6859379499</v>
      </c>
      <c r="Y229">
        <v>3457136.50756909</v>
      </c>
      <c r="Z229" s="27">
        <f t="shared" si="5"/>
        <v>37390841.462147087</v>
      </c>
    </row>
    <row r="230" spans="1:26" x14ac:dyDescent="0.2">
      <c r="A230" s="1">
        <v>38777</v>
      </c>
      <c r="B230">
        <v>124432.75</v>
      </c>
      <c r="C230">
        <v>22730265.489999998</v>
      </c>
      <c r="D230">
        <v>22854698.239999998</v>
      </c>
      <c r="E230">
        <v>22852036.5968321</v>
      </c>
      <c r="F230">
        <v>20</v>
      </c>
      <c r="G230">
        <v>3195937.85636565</v>
      </c>
      <c r="H230">
        <v>7.3395438824958399</v>
      </c>
      <c r="I230">
        <v>604689.54569325701</v>
      </c>
      <c r="J230">
        <v>0</v>
      </c>
      <c r="M230">
        <v>2011</v>
      </c>
      <c r="N230">
        <v>3457243.0842013899</v>
      </c>
      <c r="O230">
        <v>3223437.2451164201</v>
      </c>
      <c r="P230">
        <v>3762696.9150382401</v>
      </c>
      <c r="Q230">
        <v>3672049.0705538299</v>
      </c>
      <c r="R230">
        <v>3481557.13080739</v>
      </c>
      <c r="S230">
        <v>3352562.4752425398</v>
      </c>
      <c r="T230">
        <v>3517719.4931378299</v>
      </c>
      <c r="U230">
        <v>3653274.17930101</v>
      </c>
      <c r="V230">
        <v>3283584.1392127201</v>
      </c>
      <c r="W230">
        <v>3631482.0895234901</v>
      </c>
      <c r="X230">
        <v>3589808.3252400798</v>
      </c>
      <c r="Y230">
        <v>3704364.8622238501</v>
      </c>
      <c r="Z230" s="27">
        <f t="shared" si="5"/>
        <v>42329779.009598792</v>
      </c>
    </row>
    <row r="231" spans="1:26" x14ac:dyDescent="0.2">
      <c r="A231" s="1">
        <v>38808</v>
      </c>
      <c r="B231">
        <v>149367.49</v>
      </c>
      <c r="C231">
        <v>23017979.550000001</v>
      </c>
      <c r="D231">
        <v>23167347.039999999</v>
      </c>
      <c r="E231">
        <v>23121317.4254921</v>
      </c>
      <c r="F231">
        <v>20</v>
      </c>
      <c r="G231">
        <v>3179013.8634480401</v>
      </c>
      <c r="H231">
        <v>7.5021230621338102</v>
      </c>
      <c r="I231">
        <v>728035.794324502</v>
      </c>
      <c r="J231">
        <v>0</v>
      </c>
      <c r="M231">
        <v>2012</v>
      </c>
      <c r="N231">
        <v>3617113.47580782</v>
      </c>
      <c r="O231">
        <v>3359105.6657841098</v>
      </c>
      <c r="P231">
        <v>3628030.1824391801</v>
      </c>
      <c r="Q231">
        <v>3557143.1770983501</v>
      </c>
      <c r="R231">
        <v>3600786.7327474002</v>
      </c>
      <c r="S231">
        <v>3558328.3891504901</v>
      </c>
      <c r="T231">
        <v>3746938.1706518601</v>
      </c>
      <c r="U231">
        <v>3227504.5235491302</v>
      </c>
      <c r="V231">
        <v>3467157.3585043098</v>
      </c>
      <c r="W231">
        <v>3830897.53566849</v>
      </c>
      <c r="X231">
        <v>4019006.0722573199</v>
      </c>
      <c r="Y231">
        <v>4127804.4652244998</v>
      </c>
      <c r="Z231" s="27">
        <f t="shared" si="5"/>
        <v>43739815.748882957</v>
      </c>
    </row>
    <row r="232" spans="1:26" x14ac:dyDescent="0.2">
      <c r="A232" s="1">
        <v>38838</v>
      </c>
      <c r="B232">
        <v>156101.99</v>
      </c>
      <c r="C232">
        <v>23733200.27</v>
      </c>
      <c r="D232">
        <v>23889302.260000002</v>
      </c>
      <c r="E232">
        <v>23833780.426816601</v>
      </c>
      <c r="F232">
        <v>20</v>
      </c>
      <c r="G232">
        <v>3441908.5052839699</v>
      </c>
      <c r="H232">
        <v>7.1350982978932196</v>
      </c>
      <c r="I232">
        <v>724575.09073927498</v>
      </c>
      <c r="J232">
        <v>0</v>
      </c>
      <c r="M232">
        <v>2013</v>
      </c>
      <c r="N232">
        <v>4105230.1342321299</v>
      </c>
      <c r="O232">
        <v>3532687.4964948799</v>
      </c>
      <c r="P232">
        <v>4020816.7977016801</v>
      </c>
      <c r="Q232">
        <v>3533424.9274199102</v>
      </c>
      <c r="R232">
        <v>4076019.2154437001</v>
      </c>
      <c r="S232">
        <v>3595453.0088969599</v>
      </c>
      <c r="T232">
        <v>3744606.3363147001</v>
      </c>
      <c r="U232">
        <v>3614393.4490958098</v>
      </c>
      <c r="V232">
        <v>3679296.89777222</v>
      </c>
      <c r="W232">
        <v>3365870.6442591702</v>
      </c>
      <c r="X232">
        <v>3308458.3553426801</v>
      </c>
      <c r="Y232">
        <v>3481320.29714404</v>
      </c>
      <c r="Z232" s="27">
        <f t="shared" si="5"/>
        <v>44057577.560117878</v>
      </c>
    </row>
    <row r="233" spans="1:26" x14ac:dyDescent="0.2">
      <c r="A233" s="1">
        <v>38869</v>
      </c>
      <c r="B233">
        <v>136750.94</v>
      </c>
      <c r="C233">
        <v>22467089.57</v>
      </c>
      <c r="D233">
        <v>22603840.510000002</v>
      </c>
      <c r="E233">
        <v>22607659.2254094</v>
      </c>
      <c r="F233">
        <v>20</v>
      </c>
      <c r="G233">
        <v>3675130.0271896902</v>
      </c>
      <c r="H233">
        <v>6.3592767441721598</v>
      </c>
      <c r="I233">
        <v>763509.68830679997</v>
      </c>
      <c r="J233">
        <v>0</v>
      </c>
      <c r="M233">
        <v>2014</v>
      </c>
      <c r="N233">
        <v>3194907.9605489802</v>
      </c>
      <c r="O233">
        <v>3019313.2043184</v>
      </c>
      <c r="P233">
        <v>3432112.0284853401</v>
      </c>
      <c r="Q233">
        <v>3363139.4439751501</v>
      </c>
      <c r="R233">
        <v>3577997.19551697</v>
      </c>
      <c r="S233">
        <v>3316014.4529355499</v>
      </c>
      <c r="T233">
        <v>3039114.0134418001</v>
      </c>
      <c r="U233">
        <v>3439937.0193895502</v>
      </c>
      <c r="V233">
        <v>3397015.3074591998</v>
      </c>
      <c r="W233">
        <v>3311869.8025758001</v>
      </c>
      <c r="X233">
        <v>3240570.8339133998</v>
      </c>
      <c r="Y233">
        <v>3366056.6068246998</v>
      </c>
      <c r="Z233" s="27">
        <f t="shared" si="5"/>
        <v>39698047.86938484</v>
      </c>
    </row>
    <row r="234" spans="1:26" x14ac:dyDescent="0.2">
      <c r="A234" s="1">
        <v>38899</v>
      </c>
      <c r="B234">
        <v>114850.77</v>
      </c>
      <c r="C234">
        <v>22391557.5</v>
      </c>
      <c r="D234">
        <v>22506408.27</v>
      </c>
      <c r="E234">
        <v>22701900.371096902</v>
      </c>
      <c r="F234">
        <v>20</v>
      </c>
      <c r="G234">
        <v>3681560.89367529</v>
      </c>
      <c r="H234">
        <v>6.5124258781084103</v>
      </c>
      <c r="I234">
        <v>1273992.0647060201</v>
      </c>
      <c r="J234">
        <v>0</v>
      </c>
      <c r="M234">
        <v>2015</v>
      </c>
      <c r="N234">
        <v>3400979.6340241102</v>
      </c>
      <c r="O234">
        <v>2725675.66757373</v>
      </c>
      <c r="P234">
        <v>2996840.98189863</v>
      </c>
      <c r="Q234">
        <v>3040031.6647846699</v>
      </c>
      <c r="R234">
        <v>3223012.33215626</v>
      </c>
      <c r="S234">
        <v>3133400.2918012799</v>
      </c>
      <c r="T234">
        <v>3089487.03385414</v>
      </c>
      <c r="U234">
        <v>2963381.3917914</v>
      </c>
      <c r="V234">
        <v>2721911.9706701301</v>
      </c>
      <c r="W234">
        <v>2835614.8074694099</v>
      </c>
      <c r="X234">
        <v>2643100.7193388999</v>
      </c>
      <c r="Y234">
        <v>2650796.0001708702</v>
      </c>
      <c r="Z234" s="27">
        <f>SUM(N234:Y234)</f>
        <v>35424232.495533526</v>
      </c>
    </row>
    <row r="235" spans="1:26" x14ac:dyDescent="0.2">
      <c r="A235" s="1">
        <v>38930</v>
      </c>
      <c r="B235">
        <v>204855.49</v>
      </c>
      <c r="C235">
        <v>26009826.370000001</v>
      </c>
      <c r="D235">
        <v>26214681.859999999</v>
      </c>
      <c r="E235">
        <v>26215270.697675899</v>
      </c>
      <c r="F235">
        <v>20</v>
      </c>
      <c r="G235">
        <v>3612949.7915254999</v>
      </c>
      <c r="H235">
        <v>7.5948446786233399</v>
      </c>
      <c r="I235">
        <v>1224521.80062485</v>
      </c>
      <c r="J235">
        <v>0</v>
      </c>
      <c r="M235">
        <v>2016</v>
      </c>
      <c r="N235">
        <v>2565798.0879559498</v>
      </c>
      <c r="O235">
        <v>2377722.3600476901</v>
      </c>
      <c r="P235">
        <v>2482472.4509549998</v>
      </c>
      <c r="Q235">
        <v>2333061.9591242298</v>
      </c>
      <c r="R235">
        <v>2489878.9273474999</v>
      </c>
      <c r="S235">
        <v>2374779.1931129601</v>
      </c>
      <c r="T235">
        <v>2401710.4213979999</v>
      </c>
      <c r="U235">
        <v>2275080.1424845401</v>
      </c>
      <c r="V235">
        <v>2220607.2080303002</v>
      </c>
      <c r="W235">
        <v>2156310.01749678</v>
      </c>
      <c r="X235">
        <v>2094610.0954576</v>
      </c>
      <c r="Y235">
        <v>2101490.83105426</v>
      </c>
      <c r="Z235" s="27">
        <f>SUM(N235:Y235)</f>
        <v>27873521.694464806</v>
      </c>
    </row>
    <row r="236" spans="1:26" x14ac:dyDescent="0.2">
      <c r="A236" s="1">
        <v>38961</v>
      </c>
      <c r="B236">
        <v>118800.48</v>
      </c>
      <c r="C236">
        <v>20623691.57</v>
      </c>
      <c r="D236">
        <v>20742492.050000001</v>
      </c>
      <c r="E236">
        <v>20740473.123845998</v>
      </c>
      <c r="F236">
        <v>20</v>
      </c>
      <c r="G236">
        <v>3543892.0726676499</v>
      </c>
      <c r="H236">
        <v>6.1956028475518403</v>
      </c>
      <c r="I236">
        <v>1216074.6929900099</v>
      </c>
      <c r="J236">
        <v>0</v>
      </c>
      <c r="M236">
        <v>2017</v>
      </c>
      <c r="N236">
        <v>2084302.99043674</v>
      </c>
      <c r="O236">
        <v>1892443.7796402399</v>
      </c>
      <c r="P236">
        <v>1985345.4647055001</v>
      </c>
      <c r="Q236">
        <v>1645202.0802788001</v>
      </c>
      <c r="R236">
        <v>1938208.42019</v>
      </c>
      <c r="S236">
        <v>1848258.2354035501</v>
      </c>
      <c r="T236">
        <v>1832607.4529810599</v>
      </c>
      <c r="U236">
        <v>1724599.8808508001</v>
      </c>
      <c r="V236">
        <v>1612383.6761423999</v>
      </c>
      <c r="W236">
        <v>1669680.869469</v>
      </c>
      <c r="X236">
        <v>1362968.9676896001</v>
      </c>
      <c r="Z236" s="27">
        <f>SUM(N236:Y236)</f>
        <v>19596001.817787688</v>
      </c>
    </row>
    <row r="237" spans="1:26" x14ac:dyDescent="0.2">
      <c r="A237" s="1">
        <v>38991</v>
      </c>
      <c r="B237">
        <v>104460.09</v>
      </c>
      <c r="C237">
        <v>17013325.77</v>
      </c>
      <c r="D237">
        <v>17117785.859999999</v>
      </c>
      <c r="E237">
        <v>17119815.536453102</v>
      </c>
      <c r="F237">
        <v>20</v>
      </c>
      <c r="G237">
        <v>3570670.6822408698</v>
      </c>
      <c r="H237">
        <v>5.1426564215703099</v>
      </c>
      <c r="I237">
        <v>1242916.9768856999</v>
      </c>
      <c r="J237">
        <v>0</v>
      </c>
    </row>
    <row r="238" spans="1:26" x14ac:dyDescent="0.2">
      <c r="A238" s="1">
        <v>39022</v>
      </c>
      <c r="B238">
        <v>208232.84</v>
      </c>
      <c r="C238">
        <v>24631183.649999999</v>
      </c>
      <c r="D238">
        <v>24839416.489999998</v>
      </c>
      <c r="E238">
        <v>24994014.736738801</v>
      </c>
      <c r="F238">
        <v>20</v>
      </c>
      <c r="G238">
        <v>3416427.34441827</v>
      </c>
      <c r="H238">
        <v>7.6620068184548904</v>
      </c>
      <c r="I238">
        <v>1182674.87094969</v>
      </c>
      <c r="J238">
        <v>0</v>
      </c>
    </row>
    <row r="239" spans="1:26" x14ac:dyDescent="0.2">
      <c r="A239" s="1">
        <v>39052</v>
      </c>
      <c r="B239">
        <v>220125.12</v>
      </c>
      <c r="C239">
        <v>26046014.649999999</v>
      </c>
      <c r="D239">
        <v>26266139.77</v>
      </c>
      <c r="E239">
        <v>26256114.821043398</v>
      </c>
      <c r="F239">
        <v>20</v>
      </c>
      <c r="G239">
        <v>3467063.68521418</v>
      </c>
      <c r="H239">
        <v>7.9085496130908899</v>
      </c>
      <c r="I239">
        <v>1163330.3452187099</v>
      </c>
      <c r="J239">
        <v>0</v>
      </c>
    </row>
    <row r="240" spans="1:26" x14ac:dyDescent="0.2">
      <c r="A240" s="1">
        <v>39083</v>
      </c>
      <c r="B240">
        <v>175126.47</v>
      </c>
      <c r="C240">
        <v>20785199.859999999</v>
      </c>
      <c r="D240">
        <v>20960326.329999998</v>
      </c>
      <c r="E240">
        <v>20952969.151554301</v>
      </c>
      <c r="F240">
        <v>20</v>
      </c>
      <c r="G240">
        <v>3431417.7115227999</v>
      </c>
      <c r="H240">
        <v>6.4240310248855499</v>
      </c>
      <c r="I240">
        <v>1090564.6866099499</v>
      </c>
      <c r="J240">
        <v>0</v>
      </c>
    </row>
    <row r="241" spans="1:10" x14ac:dyDescent="0.2">
      <c r="A241" s="1">
        <v>39114</v>
      </c>
      <c r="B241">
        <v>204256.42</v>
      </c>
      <c r="C241">
        <v>23829825.780000001</v>
      </c>
      <c r="D241">
        <v>24034082.199999999</v>
      </c>
      <c r="E241">
        <v>24140185.0809226</v>
      </c>
      <c r="F241">
        <v>20</v>
      </c>
      <c r="G241">
        <v>3187283.0760072102</v>
      </c>
      <c r="H241">
        <v>7.8831788170164199</v>
      </c>
      <c r="I241">
        <v>985737.34769235097</v>
      </c>
      <c r="J241">
        <v>0</v>
      </c>
    </row>
    <row r="242" spans="1:10" x14ac:dyDescent="0.2">
      <c r="A242" s="1">
        <v>39142</v>
      </c>
      <c r="B242">
        <v>190814.05</v>
      </c>
      <c r="C242">
        <v>27671613.239999998</v>
      </c>
      <c r="D242">
        <v>27862427.289999999</v>
      </c>
      <c r="E242">
        <v>27872559.029697198</v>
      </c>
      <c r="F242">
        <v>20</v>
      </c>
      <c r="G242">
        <v>3758706.9102976499</v>
      </c>
      <c r="H242">
        <v>7.6890000034891797</v>
      </c>
      <c r="I242">
        <v>1028138.41669624</v>
      </c>
      <c r="J242">
        <v>0</v>
      </c>
    </row>
    <row r="243" spans="1:10" x14ac:dyDescent="0.2">
      <c r="A243" s="1">
        <v>39173</v>
      </c>
      <c r="B243">
        <v>193241.7</v>
      </c>
      <c r="C243">
        <v>27080343.73</v>
      </c>
      <c r="D243">
        <v>27273585.43</v>
      </c>
      <c r="E243">
        <v>27258578.213248901</v>
      </c>
      <c r="F243">
        <v>20</v>
      </c>
      <c r="G243">
        <v>3532409.0062794499</v>
      </c>
      <c r="H243">
        <v>8.0191246601754695</v>
      </c>
      <c r="I243">
        <v>1068249.9588325201</v>
      </c>
      <c r="J243">
        <v>0</v>
      </c>
    </row>
    <row r="244" spans="1:10" x14ac:dyDescent="0.2">
      <c r="A244" s="1">
        <v>39203</v>
      </c>
      <c r="B244">
        <v>195575.72</v>
      </c>
      <c r="C244">
        <v>29717471.41</v>
      </c>
      <c r="D244">
        <v>29913047.129999999</v>
      </c>
      <c r="E244">
        <v>29922788.594122</v>
      </c>
      <c r="F244">
        <v>20</v>
      </c>
      <c r="G244">
        <v>3847360.6544289798</v>
      </c>
      <c r="H244">
        <v>8.0844991414320297</v>
      </c>
      <c r="I244">
        <v>1181195.31338843</v>
      </c>
      <c r="J244">
        <v>0</v>
      </c>
    </row>
    <row r="245" spans="1:10" x14ac:dyDescent="0.2">
      <c r="A245" s="1">
        <v>39234</v>
      </c>
      <c r="B245">
        <v>202715.24</v>
      </c>
      <c r="C245">
        <v>27885381.68</v>
      </c>
      <c r="D245">
        <v>28088096.920000002</v>
      </c>
      <c r="E245">
        <v>28118474.072347499</v>
      </c>
      <c r="F245">
        <v>20</v>
      </c>
      <c r="G245">
        <v>3801646.8529513599</v>
      </c>
      <c r="H245">
        <v>7.6928219033979301</v>
      </c>
      <c r="I245">
        <v>1126918.1070205499</v>
      </c>
      <c r="J245">
        <v>0</v>
      </c>
    </row>
    <row r="246" spans="1:10" x14ac:dyDescent="0.2">
      <c r="A246" s="1">
        <v>39264</v>
      </c>
      <c r="B246">
        <v>149979.32999999999</v>
      </c>
      <c r="C246">
        <v>24944893.370000001</v>
      </c>
      <c r="D246">
        <v>25094872.699999999</v>
      </c>
      <c r="E246">
        <v>24565751.659792699</v>
      </c>
      <c r="F246">
        <v>20</v>
      </c>
      <c r="G246">
        <v>3781746.6914056502</v>
      </c>
      <c r="H246">
        <v>6.7149431241858899</v>
      </c>
      <c r="I246">
        <v>828462.28307438502</v>
      </c>
      <c r="J246">
        <v>0</v>
      </c>
    </row>
    <row r="247" spans="1:10" x14ac:dyDescent="0.2">
      <c r="A247" s="1">
        <v>39295</v>
      </c>
      <c r="B247">
        <v>141149.37</v>
      </c>
      <c r="C247">
        <v>22138443.190000001</v>
      </c>
      <c r="D247">
        <v>22279592.559999999</v>
      </c>
      <c r="E247">
        <v>22272197.1524266</v>
      </c>
      <c r="F247">
        <v>20</v>
      </c>
      <c r="G247">
        <v>3496860.8815262401</v>
      </c>
      <c r="H247">
        <v>6.5871985415370302</v>
      </c>
      <c r="I247">
        <v>762319.74632090598</v>
      </c>
      <c r="J247">
        <v>0</v>
      </c>
    </row>
    <row r="248" spans="1:10" x14ac:dyDescent="0.2">
      <c r="A248" s="1">
        <v>39326</v>
      </c>
      <c r="B248">
        <v>110931.34</v>
      </c>
      <c r="C248">
        <v>20504219.420000002</v>
      </c>
      <c r="D248">
        <v>20615150.760000002</v>
      </c>
      <c r="E248">
        <v>20626483.09076</v>
      </c>
      <c r="F248">
        <v>20</v>
      </c>
      <c r="G248">
        <v>3473362.6859711502</v>
      </c>
      <c r="H248">
        <v>6.1631603739199701</v>
      </c>
      <c r="I248">
        <v>780408.17966958601</v>
      </c>
      <c r="J248">
        <v>0</v>
      </c>
    </row>
    <row r="249" spans="1:10" x14ac:dyDescent="0.2">
      <c r="A249" s="1">
        <v>39356</v>
      </c>
      <c r="B249">
        <v>142897.06</v>
      </c>
      <c r="C249">
        <v>24717855.960000001</v>
      </c>
      <c r="D249">
        <v>24860753.02</v>
      </c>
      <c r="E249">
        <v>24864150.452865999</v>
      </c>
      <c r="F249">
        <v>20</v>
      </c>
      <c r="G249">
        <v>3833954.5812043999</v>
      </c>
      <c r="H249">
        <v>6.7226645331073502</v>
      </c>
      <c r="I249">
        <v>910240.03174123797</v>
      </c>
      <c r="J249">
        <v>0</v>
      </c>
    </row>
    <row r="250" spans="1:10" x14ac:dyDescent="0.2">
      <c r="A250" s="1">
        <v>39387</v>
      </c>
      <c r="B250">
        <v>152354.49</v>
      </c>
      <c r="C250">
        <v>26231442.350000001</v>
      </c>
      <c r="D250">
        <v>26383796.84</v>
      </c>
      <c r="E250">
        <v>26388510.684780501</v>
      </c>
      <c r="F250">
        <v>20</v>
      </c>
      <c r="G250">
        <v>3398892.1835635598</v>
      </c>
      <c r="H250">
        <v>8.0136537795502907</v>
      </c>
      <c r="I250">
        <v>849034.50831752003</v>
      </c>
      <c r="J250">
        <v>0</v>
      </c>
    </row>
    <row r="251" spans="1:10" x14ac:dyDescent="0.2">
      <c r="A251" s="1">
        <v>39417</v>
      </c>
      <c r="B251">
        <v>165347.04</v>
      </c>
      <c r="C251">
        <v>28069402.93</v>
      </c>
      <c r="D251">
        <v>28234749.969999999</v>
      </c>
      <c r="E251">
        <v>29002740.465652101</v>
      </c>
      <c r="F251">
        <v>20</v>
      </c>
      <c r="G251">
        <v>3696247.7049747999</v>
      </c>
      <c r="H251">
        <v>8.0847982543294297</v>
      </c>
      <c r="I251">
        <v>880676.52709734405</v>
      </c>
      <c r="J251">
        <v>0</v>
      </c>
    </row>
    <row r="252" spans="1:10" x14ac:dyDescent="0.2">
      <c r="A252" s="1">
        <v>39448</v>
      </c>
      <c r="B252">
        <v>194423.45</v>
      </c>
      <c r="C252">
        <v>29292425.5</v>
      </c>
      <c r="D252">
        <v>29486848.949999999</v>
      </c>
      <c r="E252">
        <v>30396213.3901213</v>
      </c>
      <c r="F252">
        <v>20</v>
      </c>
      <c r="G252">
        <v>3730716.59485282</v>
      </c>
      <c r="H252">
        <v>8.3794344840818393</v>
      </c>
      <c r="I252">
        <v>865081.895124787</v>
      </c>
      <c r="J252">
        <v>0</v>
      </c>
    </row>
    <row r="253" spans="1:10" x14ac:dyDescent="0.2">
      <c r="A253" s="1">
        <v>39479</v>
      </c>
      <c r="B253">
        <v>161840.10999999999</v>
      </c>
      <c r="C253">
        <v>30207845.710000001</v>
      </c>
      <c r="D253">
        <v>30369685.82</v>
      </c>
      <c r="E253">
        <v>30331711.019090898</v>
      </c>
      <c r="F253">
        <v>20</v>
      </c>
      <c r="G253">
        <v>3481908.9951343099</v>
      </c>
      <c r="H253">
        <v>8.9245190019159697</v>
      </c>
      <c r="I253">
        <v>742651.97092738305</v>
      </c>
      <c r="J253">
        <v>0</v>
      </c>
    </row>
    <row r="254" spans="1:10" x14ac:dyDescent="0.2">
      <c r="A254" s="1">
        <v>39508</v>
      </c>
      <c r="B254">
        <v>193580.78</v>
      </c>
      <c r="C254">
        <v>35948887.140000001</v>
      </c>
      <c r="D254">
        <v>36142467.920000002</v>
      </c>
      <c r="E254">
        <v>36159656.564420797</v>
      </c>
      <c r="F254">
        <v>20</v>
      </c>
      <c r="G254">
        <v>3754457.7083301698</v>
      </c>
      <c r="H254">
        <v>9.8720761925536493</v>
      </c>
      <c r="I254">
        <v>904635.99393502204</v>
      </c>
      <c r="J254">
        <v>0</v>
      </c>
    </row>
    <row r="255" spans="1:10" x14ac:dyDescent="0.2">
      <c r="A255" s="1">
        <v>39539</v>
      </c>
      <c r="B255">
        <v>278472.51</v>
      </c>
      <c r="C255">
        <v>37207911.299999997</v>
      </c>
      <c r="D255">
        <v>37486383.810000002</v>
      </c>
      <c r="E255">
        <v>37487292.0625128</v>
      </c>
      <c r="F255">
        <v>20</v>
      </c>
      <c r="G255">
        <v>3601038.3554089</v>
      </c>
      <c r="H255">
        <v>10.6751759952034</v>
      </c>
      <c r="I255">
        <v>954426.14695503702</v>
      </c>
      <c r="J255">
        <v>0</v>
      </c>
    </row>
    <row r="256" spans="1:10" x14ac:dyDescent="0.2">
      <c r="A256" s="1">
        <v>39569</v>
      </c>
      <c r="B256">
        <v>363741.35</v>
      </c>
      <c r="C256">
        <v>50508546.520000003</v>
      </c>
      <c r="D256">
        <v>50872287.869999997</v>
      </c>
      <c r="E256">
        <v>50930039.084414601</v>
      </c>
      <c r="F256">
        <v>20</v>
      </c>
      <c r="G256">
        <v>4320099.2010811502</v>
      </c>
      <c r="H256">
        <v>11.992701605190501</v>
      </c>
      <c r="I256">
        <v>879621.53897376405</v>
      </c>
      <c r="J256">
        <v>0</v>
      </c>
    </row>
    <row r="257" spans="1:10" x14ac:dyDescent="0.2">
      <c r="A257" s="1">
        <v>39600</v>
      </c>
      <c r="B257">
        <v>393421.6</v>
      </c>
      <c r="C257">
        <v>55749983.310000002</v>
      </c>
      <c r="D257">
        <v>56143404.909999996</v>
      </c>
      <c r="E257">
        <v>37445144.416812897</v>
      </c>
      <c r="F257">
        <v>20</v>
      </c>
      <c r="G257">
        <v>4358968.2792846598</v>
      </c>
      <c r="H257">
        <v>8.7918107812123694</v>
      </c>
      <c r="I257">
        <v>878079.89596476394</v>
      </c>
      <c r="J257">
        <v>0</v>
      </c>
    </row>
    <row r="258" spans="1:10" x14ac:dyDescent="0.2">
      <c r="A258" s="1">
        <v>39630</v>
      </c>
      <c r="B258">
        <v>339546.96</v>
      </c>
      <c r="C258">
        <v>57710399.009999998</v>
      </c>
      <c r="D258">
        <v>58049945.969999999</v>
      </c>
      <c r="E258">
        <v>58048315.080166399</v>
      </c>
      <c r="F258">
        <v>20</v>
      </c>
      <c r="G258">
        <v>4639414.5826604404</v>
      </c>
      <c r="H258">
        <v>12.7504006115837</v>
      </c>
      <c r="I258">
        <v>1106079.4519779801</v>
      </c>
      <c r="J258">
        <v>0</v>
      </c>
    </row>
    <row r="259" spans="1:10" x14ac:dyDescent="0.2">
      <c r="A259" s="1">
        <v>39661</v>
      </c>
      <c r="B259">
        <v>148458.48000000001</v>
      </c>
      <c r="C259">
        <v>37978763.619999997</v>
      </c>
      <c r="D259">
        <v>38127222.100000001</v>
      </c>
      <c r="E259">
        <v>38127734.409976304</v>
      </c>
      <c r="F259">
        <v>20</v>
      </c>
      <c r="G259">
        <v>4254048.2048297198</v>
      </c>
      <c r="H259">
        <v>9.2092910267715293</v>
      </c>
      <c r="I259">
        <v>1049033.55021551</v>
      </c>
      <c r="J259">
        <v>0</v>
      </c>
    </row>
    <row r="260" spans="1:10" x14ac:dyDescent="0.2">
      <c r="A260" s="1">
        <v>39692</v>
      </c>
      <c r="B260">
        <v>113303.51</v>
      </c>
      <c r="C260">
        <v>13482057.140000001</v>
      </c>
      <c r="D260">
        <v>13595360.65</v>
      </c>
      <c r="E260">
        <v>13456449.658488501</v>
      </c>
      <c r="F260">
        <v>20</v>
      </c>
      <c r="G260">
        <v>1642121.1776660201</v>
      </c>
      <c r="H260">
        <v>8.4602056970426691</v>
      </c>
      <c r="I260">
        <v>436233.28403592098</v>
      </c>
      <c r="J260">
        <v>0</v>
      </c>
    </row>
    <row r="261" spans="1:10" x14ac:dyDescent="0.2">
      <c r="A261" s="1">
        <v>39722</v>
      </c>
      <c r="B261">
        <v>226040.71</v>
      </c>
      <c r="C261">
        <v>24315782.670000002</v>
      </c>
      <c r="D261">
        <v>24541823.379999999</v>
      </c>
      <c r="E261">
        <v>24516246.8864257</v>
      </c>
      <c r="F261">
        <v>20</v>
      </c>
      <c r="G261">
        <v>3450697.9705383801</v>
      </c>
      <c r="H261">
        <v>7.37356156010111</v>
      </c>
      <c r="I261">
        <v>927687.02465500101</v>
      </c>
      <c r="J261">
        <v>0</v>
      </c>
    </row>
    <row r="262" spans="1:10" x14ac:dyDescent="0.2">
      <c r="A262" s="1">
        <v>39753</v>
      </c>
      <c r="B262">
        <v>253728.78</v>
      </c>
      <c r="C262">
        <v>25399464.870000001</v>
      </c>
      <c r="D262">
        <v>25653193.649999999</v>
      </c>
      <c r="E262">
        <v>25735619.900881</v>
      </c>
      <c r="F262">
        <v>20</v>
      </c>
      <c r="G262">
        <v>3823545.4159350898</v>
      </c>
      <c r="H262">
        <v>6.9644581670334302</v>
      </c>
      <c r="I262">
        <v>893302.19815142802</v>
      </c>
      <c r="J262">
        <v>0</v>
      </c>
    </row>
    <row r="263" spans="1:10" x14ac:dyDescent="0.2">
      <c r="A263" s="1">
        <v>39783</v>
      </c>
      <c r="B263">
        <v>236172.11</v>
      </c>
      <c r="C263">
        <v>19731165.34</v>
      </c>
      <c r="D263">
        <v>19967337.449999999</v>
      </c>
      <c r="E263">
        <v>19982437.0653922</v>
      </c>
      <c r="F263">
        <v>20</v>
      </c>
      <c r="G263">
        <v>3184282.9857755699</v>
      </c>
      <c r="H263">
        <v>6.5227008177813603</v>
      </c>
      <c r="I263">
        <v>787688.16997339705</v>
      </c>
      <c r="J263">
        <v>0</v>
      </c>
    </row>
    <row r="264" spans="1:10" x14ac:dyDescent="0.2">
      <c r="A264" s="1">
        <v>39814</v>
      </c>
      <c r="B264">
        <v>183694.42</v>
      </c>
      <c r="C264">
        <v>19149213.550000001</v>
      </c>
      <c r="D264">
        <v>19332907.969999999</v>
      </c>
      <c r="E264">
        <v>19305246.322634298</v>
      </c>
      <c r="F264">
        <v>20</v>
      </c>
      <c r="G264">
        <v>3438444.2367176502</v>
      </c>
      <c r="H264">
        <v>5.8785089938159301</v>
      </c>
      <c r="I264">
        <v>907679.04764496605</v>
      </c>
      <c r="J264">
        <v>0</v>
      </c>
    </row>
    <row r="265" spans="1:10" x14ac:dyDescent="0.2">
      <c r="A265" s="1">
        <v>39845</v>
      </c>
      <c r="B265">
        <v>140762.69</v>
      </c>
      <c r="C265">
        <v>14610177.300000001</v>
      </c>
      <c r="D265">
        <v>14750939.99</v>
      </c>
      <c r="E265">
        <v>14961793.710594</v>
      </c>
      <c r="F265">
        <v>20</v>
      </c>
      <c r="G265">
        <v>3579269.6434981502</v>
      </c>
      <c r="H265">
        <v>4.4245692565385202</v>
      </c>
      <c r="I265">
        <v>874932.71488943906</v>
      </c>
      <c r="J265">
        <v>0</v>
      </c>
    </row>
    <row r="266" spans="1:10" x14ac:dyDescent="0.2">
      <c r="A266" s="1">
        <v>39873</v>
      </c>
      <c r="B266">
        <v>172483.23</v>
      </c>
      <c r="C266">
        <v>13519293.109999999</v>
      </c>
      <c r="D266">
        <v>13691776.34</v>
      </c>
      <c r="E266">
        <v>14066299.8028457</v>
      </c>
      <c r="F266">
        <v>20</v>
      </c>
      <c r="G266">
        <v>3520944.6226184801</v>
      </c>
      <c r="H266">
        <v>4.2510659354241902</v>
      </c>
      <c r="I266">
        <v>901467.94288264797</v>
      </c>
      <c r="J266">
        <v>0</v>
      </c>
    </row>
    <row r="267" spans="1:10" x14ac:dyDescent="0.2">
      <c r="A267" s="1">
        <v>39904</v>
      </c>
      <c r="B267">
        <v>113671.79</v>
      </c>
      <c r="C267">
        <v>12040901.01</v>
      </c>
      <c r="D267">
        <v>12154572.800000001</v>
      </c>
      <c r="E267">
        <v>12396159.120420899</v>
      </c>
      <c r="F267">
        <v>20</v>
      </c>
      <c r="G267">
        <v>3511916.9513164898</v>
      </c>
      <c r="H267">
        <v>3.7911277477894401</v>
      </c>
      <c r="I267">
        <v>917966.68164707499</v>
      </c>
      <c r="J267">
        <v>0</v>
      </c>
    </row>
    <row r="268" spans="1:10" x14ac:dyDescent="0.2">
      <c r="A268" s="1">
        <v>39934</v>
      </c>
      <c r="B268">
        <v>124280.8</v>
      </c>
      <c r="C268">
        <v>12922748.310000001</v>
      </c>
      <c r="D268">
        <v>13047029.109999999</v>
      </c>
      <c r="E268">
        <v>13201330.4429045</v>
      </c>
      <c r="F268">
        <v>20</v>
      </c>
      <c r="G268">
        <v>3769963.5557009</v>
      </c>
      <c r="H268">
        <v>3.7301108514953101</v>
      </c>
      <c r="I268">
        <v>861051.52595723001</v>
      </c>
      <c r="J268">
        <v>0</v>
      </c>
    </row>
    <row r="269" spans="1:10" x14ac:dyDescent="0.2">
      <c r="A269" s="1">
        <v>39965</v>
      </c>
      <c r="B269">
        <v>119206.2</v>
      </c>
      <c r="C269">
        <v>12222747.59</v>
      </c>
      <c r="D269">
        <v>12341953.789999999</v>
      </c>
      <c r="E269">
        <v>12452625.2150946</v>
      </c>
      <c r="F269">
        <v>20</v>
      </c>
      <c r="G269">
        <v>3351008.7082273802</v>
      </c>
      <c r="H269">
        <v>3.9686409992924299</v>
      </c>
      <c r="I269">
        <v>846325.33336250705</v>
      </c>
      <c r="J269">
        <v>0</v>
      </c>
    </row>
    <row r="270" spans="1:10" x14ac:dyDescent="0.2">
      <c r="A270" s="1">
        <v>39995</v>
      </c>
      <c r="B270">
        <v>83050.92</v>
      </c>
      <c r="C270">
        <v>11691626.25</v>
      </c>
      <c r="D270">
        <v>11774677.17</v>
      </c>
      <c r="E270">
        <v>11763289.3089677</v>
      </c>
      <c r="F270">
        <v>20</v>
      </c>
      <c r="G270">
        <v>4357713.6781390402</v>
      </c>
      <c r="H270">
        <v>2.9160507337914301</v>
      </c>
      <c r="I270">
        <v>944024.85982260702</v>
      </c>
      <c r="J270">
        <v>0</v>
      </c>
    </row>
    <row r="271" spans="1:10" x14ac:dyDescent="0.2">
      <c r="A271" s="1">
        <v>40026</v>
      </c>
      <c r="B271">
        <v>76460</v>
      </c>
      <c r="C271">
        <v>10569459.74</v>
      </c>
      <c r="D271">
        <v>10645919.74</v>
      </c>
      <c r="E271">
        <v>10647638.799040001</v>
      </c>
      <c r="F271">
        <v>20</v>
      </c>
      <c r="G271">
        <v>3418958.5700597102</v>
      </c>
      <c r="H271">
        <v>3.3955239535511899</v>
      </c>
      <c r="I271">
        <v>961516.92179683899</v>
      </c>
      <c r="J271">
        <v>0</v>
      </c>
    </row>
    <row r="272" spans="1:10" x14ac:dyDescent="0.2">
      <c r="A272" s="1">
        <v>40057</v>
      </c>
      <c r="B272">
        <v>94521.03</v>
      </c>
      <c r="C272">
        <v>8667917.9199999999</v>
      </c>
      <c r="D272">
        <v>8762438.9499999993</v>
      </c>
      <c r="E272">
        <v>8789703.6995650604</v>
      </c>
      <c r="F272">
        <v>20</v>
      </c>
      <c r="G272">
        <v>3143287.55374848</v>
      </c>
      <c r="H272">
        <v>3.07124286755259</v>
      </c>
      <c r="I272">
        <v>864095.78055181203</v>
      </c>
      <c r="J272">
        <v>0</v>
      </c>
    </row>
    <row r="273" spans="1:10" x14ac:dyDescent="0.2">
      <c r="A273" s="1">
        <v>40087</v>
      </c>
      <c r="B273">
        <v>180469.17</v>
      </c>
      <c r="C273">
        <v>12278825.890000001</v>
      </c>
      <c r="D273">
        <v>12459295.060000001</v>
      </c>
      <c r="E273">
        <v>12460804.2541238</v>
      </c>
      <c r="F273">
        <v>20</v>
      </c>
      <c r="G273">
        <v>3296087.82257229</v>
      </c>
      <c r="H273">
        <v>4.0386588974423896</v>
      </c>
      <c r="I273">
        <v>850970.15725922503</v>
      </c>
      <c r="J273">
        <v>0</v>
      </c>
    </row>
    <row r="274" spans="1:10" x14ac:dyDescent="0.2">
      <c r="A274" s="1">
        <v>40118</v>
      </c>
      <c r="B274">
        <v>145712.70000000001</v>
      </c>
      <c r="C274">
        <v>11558513.76</v>
      </c>
      <c r="D274">
        <v>11704226.460000001</v>
      </c>
      <c r="E274">
        <v>11691242.0141125</v>
      </c>
      <c r="F274">
        <v>20</v>
      </c>
      <c r="G274">
        <v>3062273.5011873702</v>
      </c>
      <c r="H274">
        <v>4.2034590121698701</v>
      </c>
      <c r="I274">
        <v>1180899.1321824701</v>
      </c>
      <c r="J274">
        <v>0</v>
      </c>
    </row>
    <row r="275" spans="1:10" x14ac:dyDescent="0.2">
      <c r="A275" s="1">
        <v>40148</v>
      </c>
      <c r="B275">
        <v>196593.85</v>
      </c>
      <c r="C275">
        <v>15052204.65</v>
      </c>
      <c r="D275">
        <v>15248798.5</v>
      </c>
      <c r="E275">
        <v>15351530.4850855</v>
      </c>
      <c r="F275">
        <v>20</v>
      </c>
      <c r="G275">
        <v>3246835.2152069202</v>
      </c>
      <c r="H275">
        <v>4.9788914572069496</v>
      </c>
      <c r="I275">
        <v>814109.63086690905</v>
      </c>
      <c r="J275">
        <v>0</v>
      </c>
    </row>
    <row r="276" spans="1:10" x14ac:dyDescent="0.2">
      <c r="A276" s="1">
        <v>40179</v>
      </c>
      <c r="B276">
        <v>273339.95</v>
      </c>
      <c r="C276">
        <v>17147202.699999999</v>
      </c>
      <c r="D276">
        <v>17420542.649999999</v>
      </c>
      <c r="E276">
        <v>17423768.123401798</v>
      </c>
      <c r="F276">
        <v>20</v>
      </c>
      <c r="G276">
        <v>3115838.4952301602</v>
      </c>
      <c r="H276">
        <v>5.8381782827725797</v>
      </c>
      <c r="I276">
        <v>767052.51207771502</v>
      </c>
      <c r="J276">
        <v>0</v>
      </c>
    </row>
    <row r="277" spans="1:10" x14ac:dyDescent="0.2">
      <c r="A277" s="1">
        <v>40210</v>
      </c>
      <c r="B277">
        <v>206552.52</v>
      </c>
      <c r="C277">
        <v>14248063.77</v>
      </c>
      <c r="D277">
        <v>14454616.289999999</v>
      </c>
      <c r="E277">
        <v>14117695.989097301</v>
      </c>
      <c r="F277">
        <v>20</v>
      </c>
      <c r="G277">
        <v>2709249.6322354199</v>
      </c>
      <c r="H277">
        <v>5.4699121892612101</v>
      </c>
      <c r="I277">
        <v>701661.59801862901</v>
      </c>
      <c r="J277">
        <v>0</v>
      </c>
    </row>
    <row r="278" spans="1:10" x14ac:dyDescent="0.2">
      <c r="A278" s="1">
        <v>40238</v>
      </c>
      <c r="B278">
        <v>170361.12</v>
      </c>
      <c r="C278">
        <v>11524796.369999999</v>
      </c>
      <c r="D278">
        <v>11695157.49</v>
      </c>
      <c r="E278">
        <v>11881760.968352299</v>
      </c>
      <c r="F278">
        <v>20</v>
      </c>
      <c r="G278">
        <v>2606749.0670757201</v>
      </c>
      <c r="H278">
        <v>4.80318878961591</v>
      </c>
      <c r="I278">
        <v>638946.92796746001</v>
      </c>
      <c r="J278">
        <v>0</v>
      </c>
    </row>
    <row r="279" spans="1:10" x14ac:dyDescent="0.2">
      <c r="A279" s="1">
        <v>40269</v>
      </c>
      <c r="B279">
        <v>176834.94</v>
      </c>
      <c r="C279">
        <v>12066162.41</v>
      </c>
      <c r="D279">
        <v>12242997.35</v>
      </c>
      <c r="E279">
        <v>12308917.234237101</v>
      </c>
      <c r="F279">
        <v>20</v>
      </c>
      <c r="G279">
        <v>3145341.4897636799</v>
      </c>
      <c r="H279">
        <v>4.1758151927930802</v>
      </c>
      <c r="I279">
        <v>825447.545240507</v>
      </c>
      <c r="J279">
        <v>0</v>
      </c>
    </row>
    <row r="280" spans="1:10" x14ac:dyDescent="0.2">
      <c r="A280" s="1">
        <v>40299</v>
      </c>
      <c r="B280">
        <v>225580.93</v>
      </c>
      <c r="C280">
        <v>12730137.17</v>
      </c>
      <c r="D280">
        <v>12955718.1</v>
      </c>
      <c r="E280">
        <v>12927044.9575989</v>
      </c>
      <c r="F280">
        <v>20</v>
      </c>
      <c r="G280">
        <v>3115673.0132726198</v>
      </c>
      <c r="H280">
        <v>4.4044655523632601</v>
      </c>
      <c r="I280">
        <v>795829.50178812398</v>
      </c>
      <c r="J280">
        <v>0</v>
      </c>
    </row>
    <row r="281" spans="1:10" x14ac:dyDescent="0.2">
      <c r="A281" s="1">
        <v>40330</v>
      </c>
      <c r="B281">
        <v>276710.75</v>
      </c>
      <c r="C281">
        <v>14504991.66</v>
      </c>
      <c r="D281">
        <v>14781702.41</v>
      </c>
      <c r="E281">
        <v>14781475.901387401</v>
      </c>
      <c r="F281">
        <v>20</v>
      </c>
      <c r="G281">
        <v>3226898.8289640602</v>
      </c>
      <c r="H281">
        <v>4.8333186692940799</v>
      </c>
      <c r="I281">
        <v>815154.452567806</v>
      </c>
      <c r="J281">
        <v>0</v>
      </c>
    </row>
    <row r="282" spans="1:10" x14ac:dyDescent="0.2">
      <c r="A282" s="1">
        <v>40360</v>
      </c>
      <c r="B282">
        <v>335200.3</v>
      </c>
      <c r="C282">
        <v>15676153.039999999</v>
      </c>
      <c r="D282">
        <v>16011353.34</v>
      </c>
      <c r="E282">
        <v>17007695.177645601</v>
      </c>
      <c r="F282">
        <v>20</v>
      </c>
      <c r="G282">
        <v>3603416.7345902501</v>
      </c>
      <c r="H282">
        <v>4.8518343242063997</v>
      </c>
      <c r="I282">
        <v>475485.81965905702</v>
      </c>
      <c r="J282">
        <v>0</v>
      </c>
    </row>
    <row r="283" spans="1:10" x14ac:dyDescent="0.2">
      <c r="A283" s="1">
        <v>40391</v>
      </c>
      <c r="B283">
        <v>326985.15999999997</v>
      </c>
      <c r="C283">
        <v>14605056.050000001</v>
      </c>
      <c r="D283">
        <v>14932041.210000001</v>
      </c>
      <c r="E283">
        <v>14921489.1405658</v>
      </c>
      <c r="F283">
        <v>20</v>
      </c>
      <c r="G283">
        <v>3299601.29664071</v>
      </c>
      <c r="H283">
        <v>4.63324104814299</v>
      </c>
      <c r="I283">
        <v>366359.02953573002</v>
      </c>
      <c r="J283">
        <v>0</v>
      </c>
    </row>
    <row r="284" spans="1:10" x14ac:dyDescent="0.2">
      <c r="A284" s="1">
        <v>40422</v>
      </c>
      <c r="B284">
        <v>154033.45000000001</v>
      </c>
      <c r="C284">
        <v>11605544.369999999</v>
      </c>
      <c r="D284">
        <v>11759577.82</v>
      </c>
      <c r="E284">
        <v>11966910.320000101</v>
      </c>
      <c r="F284">
        <v>20</v>
      </c>
      <c r="G284">
        <v>3054703.3281309102</v>
      </c>
      <c r="H284">
        <v>4.0427549877884799</v>
      </c>
      <c r="I284">
        <v>382506.79601515498</v>
      </c>
      <c r="J284">
        <v>0</v>
      </c>
    </row>
    <row r="285" spans="1:10" x14ac:dyDescent="0.2">
      <c r="A285" s="1">
        <v>40452</v>
      </c>
      <c r="B285">
        <v>249169.29</v>
      </c>
      <c r="C285">
        <v>11246389.609999999</v>
      </c>
      <c r="D285">
        <v>11495558.9</v>
      </c>
      <c r="E285">
        <v>11508804.8453355</v>
      </c>
      <c r="F285">
        <v>20</v>
      </c>
      <c r="G285">
        <v>3151944.3827365199</v>
      </c>
      <c r="H285">
        <v>3.7809241724888598</v>
      </c>
      <c r="I285">
        <v>408457.86169342499</v>
      </c>
      <c r="J285">
        <v>0</v>
      </c>
    </row>
    <row r="286" spans="1:10" x14ac:dyDescent="0.2">
      <c r="A286" s="1">
        <v>40483</v>
      </c>
      <c r="B286">
        <v>270417.90999999997</v>
      </c>
      <c r="C286">
        <v>10058495.67</v>
      </c>
      <c r="D286">
        <v>10328913.58</v>
      </c>
      <c r="E286">
        <v>8804444.1698768009</v>
      </c>
      <c r="F286">
        <v>20</v>
      </c>
      <c r="G286">
        <v>2904288.6859379499</v>
      </c>
      <c r="H286">
        <v>3.1579082910649801</v>
      </c>
      <c r="I286">
        <v>367033.15109286999</v>
      </c>
      <c r="J286">
        <v>0</v>
      </c>
    </row>
    <row r="287" spans="1:10" x14ac:dyDescent="0.2">
      <c r="A287" s="1">
        <v>40513</v>
      </c>
      <c r="B287">
        <v>341627.75</v>
      </c>
      <c r="C287">
        <v>14686881.060000001</v>
      </c>
      <c r="D287">
        <v>15028508.810000001</v>
      </c>
      <c r="E287">
        <v>14989088.6054828</v>
      </c>
      <c r="F287">
        <v>20</v>
      </c>
      <c r="G287">
        <v>3457136.50756909</v>
      </c>
      <c r="H287">
        <v>4.4622529544192702</v>
      </c>
      <c r="I287">
        <v>437528.98924807803</v>
      </c>
      <c r="J287">
        <v>0</v>
      </c>
    </row>
    <row r="288" spans="1:10" x14ac:dyDescent="0.2">
      <c r="A288" s="1">
        <v>40544</v>
      </c>
      <c r="B288">
        <v>316094.64</v>
      </c>
      <c r="C288">
        <v>15312546.34</v>
      </c>
      <c r="D288">
        <v>15628640.98</v>
      </c>
      <c r="E288">
        <v>15628757.619625499</v>
      </c>
      <c r="F288">
        <v>20</v>
      </c>
      <c r="G288">
        <v>3457243.0842013899</v>
      </c>
      <c r="H288">
        <v>4.6398594197140302</v>
      </c>
      <c r="I288">
        <v>412364.27084748802</v>
      </c>
      <c r="J288">
        <v>0</v>
      </c>
    </row>
    <row r="289" spans="1:10" x14ac:dyDescent="0.2">
      <c r="A289" s="1">
        <v>40575</v>
      </c>
      <c r="B289">
        <v>247230.6</v>
      </c>
      <c r="C289">
        <v>13422387.67</v>
      </c>
      <c r="D289">
        <v>13669618.27</v>
      </c>
      <c r="E289">
        <v>13678497.720225601</v>
      </c>
      <c r="F289">
        <v>20</v>
      </c>
      <c r="G289">
        <v>3223437.2451164201</v>
      </c>
      <c r="H289">
        <v>4.3568288453727098</v>
      </c>
      <c r="I289">
        <v>365466.65054637799</v>
      </c>
      <c r="J289">
        <v>0</v>
      </c>
    </row>
    <row r="290" spans="1:10" x14ac:dyDescent="0.2">
      <c r="A290" s="1">
        <v>40603</v>
      </c>
      <c r="B290">
        <v>216211.78</v>
      </c>
      <c r="C290">
        <v>14893724.58</v>
      </c>
      <c r="D290">
        <v>15109936.359999999</v>
      </c>
      <c r="E290">
        <v>15152482.267147901</v>
      </c>
      <c r="F290">
        <v>20</v>
      </c>
      <c r="G290">
        <v>3762696.9150382401</v>
      </c>
      <c r="H290">
        <v>4.1418203555505997</v>
      </c>
      <c r="I290">
        <v>431932.40732495498</v>
      </c>
      <c r="J290">
        <v>0</v>
      </c>
    </row>
    <row r="291" spans="1:10" x14ac:dyDescent="0.2">
      <c r="A291" s="1">
        <v>40634</v>
      </c>
      <c r="B291">
        <v>211471.28</v>
      </c>
      <c r="C291">
        <v>15579333.140000001</v>
      </c>
      <c r="D291">
        <v>15790804.42</v>
      </c>
      <c r="E291">
        <v>15890013.7665741</v>
      </c>
      <c r="F291">
        <v>20</v>
      </c>
      <c r="G291">
        <v>3672049.0705538299</v>
      </c>
      <c r="H291">
        <v>4.4418454343045504</v>
      </c>
      <c r="I291">
        <v>420660.63200771902</v>
      </c>
      <c r="J291">
        <v>0</v>
      </c>
    </row>
    <row r="292" spans="1:10" x14ac:dyDescent="0.2">
      <c r="A292" s="1">
        <v>40664</v>
      </c>
      <c r="B292">
        <v>301260.32</v>
      </c>
      <c r="C292">
        <v>14943290.130000001</v>
      </c>
      <c r="D292">
        <v>15244550.449999999</v>
      </c>
      <c r="E292">
        <v>15416697.2257965</v>
      </c>
      <c r="F292">
        <v>20</v>
      </c>
      <c r="G292">
        <v>3481557.13080739</v>
      </c>
      <c r="H292">
        <v>4.5530259141379803</v>
      </c>
      <c r="I292">
        <v>434922.612321419</v>
      </c>
      <c r="J292">
        <v>0</v>
      </c>
    </row>
    <row r="293" spans="1:10" x14ac:dyDescent="0.2">
      <c r="A293" s="1">
        <v>40695</v>
      </c>
      <c r="B293">
        <v>323791.93</v>
      </c>
      <c r="C293">
        <v>14994467.470000001</v>
      </c>
      <c r="D293">
        <v>15318259.4</v>
      </c>
      <c r="E293">
        <v>15359253.7033295</v>
      </c>
      <c r="F293">
        <v>20</v>
      </c>
      <c r="G293">
        <v>3352562.4752425398</v>
      </c>
      <c r="H293">
        <v>4.7047112893289604</v>
      </c>
      <c r="I293">
        <v>413584.82212473801</v>
      </c>
      <c r="J293">
        <v>0</v>
      </c>
    </row>
    <row r="294" spans="1:10" x14ac:dyDescent="0.2">
      <c r="A294" s="1">
        <v>40725</v>
      </c>
      <c r="B294">
        <v>334613.86</v>
      </c>
      <c r="C294">
        <v>15460597.689999999</v>
      </c>
      <c r="D294">
        <v>15795211.550000001</v>
      </c>
      <c r="E294">
        <v>15828017.6252892</v>
      </c>
      <c r="F294">
        <v>20</v>
      </c>
      <c r="G294">
        <v>3517719.4931378299</v>
      </c>
      <c r="H294">
        <v>4.6218245351182903</v>
      </c>
      <c r="I294">
        <v>430264.63575910399</v>
      </c>
      <c r="J294">
        <v>0</v>
      </c>
    </row>
    <row r="295" spans="1:10" x14ac:dyDescent="0.2">
      <c r="A295" s="1">
        <v>40756</v>
      </c>
      <c r="B295">
        <v>373390.22</v>
      </c>
      <c r="C295">
        <v>15233201.48</v>
      </c>
      <c r="D295">
        <v>15606591.699999999</v>
      </c>
      <c r="E295">
        <v>15882695.5530321</v>
      </c>
      <c r="F295">
        <v>20</v>
      </c>
      <c r="G295">
        <v>3653274.17930101</v>
      </c>
      <c r="H295">
        <v>4.4656268649945501</v>
      </c>
      <c r="I295">
        <v>431463.76724535797</v>
      </c>
      <c r="J295">
        <v>0</v>
      </c>
    </row>
    <row r="296" spans="1:10" x14ac:dyDescent="0.2">
      <c r="A296" s="1">
        <v>40787</v>
      </c>
      <c r="B296">
        <v>502613.16</v>
      </c>
      <c r="C296">
        <v>12669860.85</v>
      </c>
      <c r="D296">
        <v>13172474.01</v>
      </c>
      <c r="E296">
        <v>13172737.1727592</v>
      </c>
      <c r="F296">
        <v>20</v>
      </c>
      <c r="G296">
        <v>3283584.1392127201</v>
      </c>
      <c r="H296">
        <v>4.1456518700787299</v>
      </c>
      <c r="I296">
        <v>439859.55452883098</v>
      </c>
      <c r="J296">
        <v>0</v>
      </c>
    </row>
    <row r="297" spans="1:10" x14ac:dyDescent="0.2">
      <c r="A297" s="1">
        <v>40817</v>
      </c>
      <c r="B297">
        <v>373365.91</v>
      </c>
      <c r="C297">
        <v>13080733.75</v>
      </c>
      <c r="D297">
        <v>13454099.66</v>
      </c>
      <c r="E297">
        <v>13290887.6356689</v>
      </c>
      <c r="F297">
        <v>20</v>
      </c>
      <c r="G297">
        <v>3631482.0895234901</v>
      </c>
      <c r="H297">
        <v>3.7838679494963801</v>
      </c>
      <c r="I297">
        <v>450161.05204922199</v>
      </c>
      <c r="J297">
        <v>0</v>
      </c>
    </row>
    <row r="298" spans="1:10" x14ac:dyDescent="0.2">
      <c r="A298" s="1">
        <v>40848</v>
      </c>
      <c r="B298">
        <v>302351.21999999997</v>
      </c>
      <c r="C298">
        <v>11903874.85</v>
      </c>
      <c r="D298">
        <v>12206226.07</v>
      </c>
      <c r="E298">
        <v>12229048.559080999</v>
      </c>
      <c r="F298">
        <v>20</v>
      </c>
      <c r="G298">
        <v>3589808.3252400798</v>
      </c>
      <c r="H298">
        <v>3.5296173747644701</v>
      </c>
      <c r="I298">
        <v>441601.27776054799</v>
      </c>
      <c r="J298">
        <v>0</v>
      </c>
    </row>
    <row r="299" spans="1:10" x14ac:dyDescent="0.2">
      <c r="A299" s="1">
        <v>40878</v>
      </c>
      <c r="B299">
        <v>169755.67</v>
      </c>
      <c r="C299">
        <v>12236496.140000001</v>
      </c>
      <c r="D299">
        <v>12406251.810000001</v>
      </c>
      <c r="E299">
        <v>12395500.533753799</v>
      </c>
      <c r="F299">
        <v>20</v>
      </c>
      <c r="G299">
        <v>3704364.8622238501</v>
      </c>
      <c r="H299">
        <v>3.4715391457311302</v>
      </c>
      <c r="I299">
        <v>464347.095527169</v>
      </c>
      <c r="J299">
        <v>0</v>
      </c>
    </row>
    <row r="300" spans="1:10" x14ac:dyDescent="0.2">
      <c r="A300" s="1">
        <v>40909</v>
      </c>
      <c r="B300">
        <v>468174.23</v>
      </c>
      <c r="C300">
        <v>10105602.439999999</v>
      </c>
      <c r="D300">
        <v>10573776.67</v>
      </c>
      <c r="E300">
        <v>10574650.789672799</v>
      </c>
      <c r="F300">
        <v>20</v>
      </c>
      <c r="G300">
        <v>3617113.47580782</v>
      </c>
      <c r="H300">
        <v>3.04545843685694</v>
      </c>
      <c r="I300">
        <v>441117.96229502303</v>
      </c>
      <c r="J300">
        <v>0</v>
      </c>
    </row>
    <row r="301" spans="1:10" x14ac:dyDescent="0.2">
      <c r="A301" s="1">
        <v>40940</v>
      </c>
      <c r="B301">
        <v>281476.2</v>
      </c>
      <c r="C301">
        <v>8628450.0800000001</v>
      </c>
      <c r="D301">
        <v>8909926.2799999993</v>
      </c>
      <c r="E301">
        <v>8912186.4545630608</v>
      </c>
      <c r="F301">
        <v>20</v>
      </c>
      <c r="G301">
        <v>3359105.6657841098</v>
      </c>
      <c r="H301">
        <v>2.7547285951192402</v>
      </c>
      <c r="I301">
        <v>341237.97699952801</v>
      </c>
      <c r="J301">
        <v>0</v>
      </c>
    </row>
    <row r="302" spans="1:10" x14ac:dyDescent="0.2">
      <c r="A302" s="1">
        <v>40969</v>
      </c>
      <c r="B302">
        <v>243627.6</v>
      </c>
      <c r="C302">
        <v>8109766.1699999999</v>
      </c>
      <c r="D302">
        <v>8353393.7699999996</v>
      </c>
      <c r="E302">
        <v>8354270.96965981</v>
      </c>
      <c r="F302">
        <v>20</v>
      </c>
      <c r="G302">
        <v>3628030.1824391801</v>
      </c>
      <c r="H302">
        <v>2.4270260389450802</v>
      </c>
      <c r="I302">
        <v>451052.753198797</v>
      </c>
      <c r="J302">
        <v>0</v>
      </c>
    </row>
    <row r="303" spans="1:10" x14ac:dyDescent="0.2">
      <c r="A303" s="1">
        <v>41000</v>
      </c>
      <c r="B303">
        <v>223753.85</v>
      </c>
      <c r="C303">
        <v>7055923.3499999996</v>
      </c>
      <c r="D303">
        <v>7279677.2000000002</v>
      </c>
      <c r="E303">
        <v>7279854.9823594801</v>
      </c>
      <c r="F303">
        <v>20</v>
      </c>
      <c r="G303">
        <v>3557143.1770983501</v>
      </c>
      <c r="H303">
        <v>2.1695907686487899</v>
      </c>
      <c r="I303">
        <v>437690.01743516099</v>
      </c>
      <c r="J303">
        <v>0</v>
      </c>
    </row>
    <row r="304" spans="1:10" x14ac:dyDescent="0.2">
      <c r="A304" s="1">
        <v>41030</v>
      </c>
      <c r="B304">
        <v>226151.53</v>
      </c>
      <c r="C304">
        <v>7981268.5300000003</v>
      </c>
      <c r="D304">
        <v>8207420.0599999996</v>
      </c>
      <c r="E304">
        <v>8274750.2536927201</v>
      </c>
      <c r="F304">
        <v>20</v>
      </c>
      <c r="G304">
        <v>3600786.7327474002</v>
      </c>
      <c r="H304">
        <v>2.41943711430085</v>
      </c>
      <c r="I304">
        <v>437126.80819847202</v>
      </c>
      <c r="J304">
        <v>0</v>
      </c>
    </row>
    <row r="305" spans="1:10" x14ac:dyDescent="0.2">
      <c r="A305" s="1">
        <v>41061</v>
      </c>
      <c r="B305">
        <v>237815.45</v>
      </c>
      <c r="C305">
        <v>8311731.8799999999</v>
      </c>
      <c r="D305">
        <v>8549547.3300000001</v>
      </c>
      <c r="E305">
        <v>8553905.9074394498</v>
      </c>
      <c r="F305">
        <v>20</v>
      </c>
      <c r="G305">
        <v>3558328.3891504901</v>
      </c>
      <c r="H305">
        <v>2.5241000184593698</v>
      </c>
      <c r="I305">
        <v>427670.84529982298</v>
      </c>
      <c r="J305">
        <v>0</v>
      </c>
    </row>
    <row r="306" spans="1:10" x14ac:dyDescent="0.2">
      <c r="A306" s="1">
        <v>41091</v>
      </c>
      <c r="B306">
        <v>321564.11</v>
      </c>
      <c r="C306">
        <v>10438035.48</v>
      </c>
      <c r="D306">
        <v>10759599.59</v>
      </c>
      <c r="E306">
        <v>10759292.505640499</v>
      </c>
      <c r="F306">
        <v>20</v>
      </c>
      <c r="G306">
        <v>3746938.1706518601</v>
      </c>
      <c r="H306">
        <v>2.9752629261970198</v>
      </c>
      <c r="I306">
        <v>388833.72025248199</v>
      </c>
      <c r="J306">
        <v>0</v>
      </c>
    </row>
    <row r="307" spans="1:10" x14ac:dyDescent="0.2">
      <c r="A307" s="1">
        <v>41122</v>
      </c>
      <c r="B307">
        <v>292149.01</v>
      </c>
      <c r="C307">
        <v>9174579.2699999996</v>
      </c>
      <c r="D307">
        <v>9466728.2799999993</v>
      </c>
      <c r="E307">
        <v>9467178.9416399691</v>
      </c>
      <c r="F307">
        <v>20</v>
      </c>
      <c r="G307">
        <v>3227504.5235491302</v>
      </c>
      <c r="H307">
        <v>3.03823024628994</v>
      </c>
      <c r="I307">
        <v>338722.92184463202</v>
      </c>
      <c r="J307">
        <v>0</v>
      </c>
    </row>
    <row r="308" spans="1:10" x14ac:dyDescent="0.2">
      <c r="A308" s="1">
        <v>41153</v>
      </c>
      <c r="B308">
        <v>252309.98</v>
      </c>
      <c r="C308">
        <v>9222832.5199999996</v>
      </c>
      <c r="D308">
        <v>9475142.5</v>
      </c>
      <c r="E308">
        <v>9476965.7128662709</v>
      </c>
      <c r="F308">
        <v>20</v>
      </c>
      <c r="G308">
        <v>3467157.3585043098</v>
      </c>
      <c r="H308">
        <v>2.8383810933715101</v>
      </c>
      <c r="I308">
        <v>364148.18125630799</v>
      </c>
      <c r="J308">
        <v>0</v>
      </c>
    </row>
    <row r="309" spans="1:10" x14ac:dyDescent="0.2">
      <c r="A309" s="1">
        <v>41183</v>
      </c>
      <c r="B309">
        <v>304847.94</v>
      </c>
      <c r="C309">
        <v>12003645.84</v>
      </c>
      <c r="D309">
        <v>12308493.779999999</v>
      </c>
      <c r="E309">
        <v>12309460.876021201</v>
      </c>
      <c r="F309">
        <v>20</v>
      </c>
      <c r="G309">
        <v>3830897.53566849</v>
      </c>
      <c r="H309">
        <v>3.3197557909036299</v>
      </c>
      <c r="I309">
        <v>408183.40237273101</v>
      </c>
      <c r="J309">
        <v>0</v>
      </c>
    </row>
    <row r="310" spans="1:10" x14ac:dyDescent="0.2">
      <c r="A310" s="1">
        <v>41214</v>
      </c>
      <c r="B310">
        <v>358585.31</v>
      </c>
      <c r="C310">
        <v>13351238.130000001</v>
      </c>
      <c r="D310">
        <v>13709823.439999999</v>
      </c>
      <c r="E310">
        <v>13710941.5858506</v>
      </c>
      <c r="F310">
        <v>20</v>
      </c>
      <c r="G310">
        <v>4019006.0722573199</v>
      </c>
      <c r="H310">
        <v>3.5158333854480799</v>
      </c>
      <c r="I310">
        <v>419214.13931027002</v>
      </c>
      <c r="J310">
        <v>0</v>
      </c>
    </row>
    <row r="311" spans="1:10" x14ac:dyDescent="0.2">
      <c r="A311" s="1">
        <v>41244</v>
      </c>
      <c r="B311">
        <v>363268.68</v>
      </c>
      <c r="C311">
        <v>13788364.779999999</v>
      </c>
      <c r="D311">
        <v>14151633.460000001</v>
      </c>
      <c r="E311">
        <v>14151629.355746601</v>
      </c>
      <c r="F311">
        <v>20</v>
      </c>
      <c r="G311">
        <v>4127804.4652244998</v>
      </c>
      <c r="H311">
        <v>3.532698213288</v>
      </c>
      <c r="I311">
        <v>430658.10335421201</v>
      </c>
      <c r="J311">
        <v>0</v>
      </c>
    </row>
    <row r="312" spans="1:10" x14ac:dyDescent="0.2">
      <c r="A312" s="1">
        <v>41275</v>
      </c>
      <c r="B312">
        <v>352064.23</v>
      </c>
      <c r="C312">
        <v>12562407.289999999</v>
      </c>
      <c r="D312">
        <v>12914471.52</v>
      </c>
      <c r="E312">
        <v>12912932.4882385</v>
      </c>
      <c r="F312">
        <v>20</v>
      </c>
      <c r="G312">
        <v>4105230.1342321299</v>
      </c>
      <c r="H312">
        <v>3.2558009008245898</v>
      </c>
      <c r="I312">
        <v>452879.48088667798</v>
      </c>
      <c r="J312">
        <v>0</v>
      </c>
    </row>
    <row r="313" spans="1:10" x14ac:dyDescent="0.2">
      <c r="A313" s="1">
        <v>41306</v>
      </c>
      <c r="B313">
        <v>343384.03</v>
      </c>
      <c r="C313">
        <v>11083565.68</v>
      </c>
      <c r="D313">
        <v>11426949.710000001</v>
      </c>
      <c r="E313">
        <v>11356931.464305401</v>
      </c>
      <c r="F313">
        <v>20</v>
      </c>
      <c r="G313">
        <v>3532687.4964948799</v>
      </c>
      <c r="H313">
        <v>3.3326822205578601</v>
      </c>
      <c r="I313">
        <v>416393.34605010302</v>
      </c>
      <c r="J313">
        <v>0</v>
      </c>
    </row>
    <row r="314" spans="1:10" x14ac:dyDescent="0.2">
      <c r="A314" s="1">
        <v>41334</v>
      </c>
      <c r="B314">
        <v>408708.82</v>
      </c>
      <c r="C314">
        <v>13974375.460000001</v>
      </c>
      <c r="D314">
        <v>14383084.279999999</v>
      </c>
      <c r="E314">
        <v>14383088.925236501</v>
      </c>
      <c r="F314">
        <v>20</v>
      </c>
      <c r="G314">
        <v>4020816.7977016801</v>
      </c>
      <c r="H314">
        <v>3.6975952979309299</v>
      </c>
      <c r="I314">
        <v>484264.35978697898</v>
      </c>
      <c r="J314">
        <v>0</v>
      </c>
    </row>
    <row r="315" spans="1:10" x14ac:dyDescent="0.2">
      <c r="A315" s="1">
        <v>41365</v>
      </c>
      <c r="B315">
        <v>509034.05</v>
      </c>
      <c r="C315">
        <v>13718827.609999999</v>
      </c>
      <c r="D315">
        <v>14227861.66</v>
      </c>
      <c r="E315">
        <v>14228543.993747201</v>
      </c>
      <c r="F315">
        <v>20</v>
      </c>
      <c r="G315">
        <v>3533424.9274199102</v>
      </c>
      <c r="H315">
        <v>4.1403206844428802</v>
      </c>
      <c r="I315">
        <v>400968.32017552602</v>
      </c>
      <c r="J315">
        <v>0</v>
      </c>
    </row>
    <row r="316" spans="1:10" x14ac:dyDescent="0.2">
      <c r="A316" s="1">
        <v>41395</v>
      </c>
      <c r="B316">
        <v>521447.67999999999</v>
      </c>
      <c r="C316">
        <v>15791614.130000001</v>
      </c>
      <c r="D316">
        <v>16313061.810000001</v>
      </c>
      <c r="E316">
        <v>16313074.689765999</v>
      </c>
      <c r="F316">
        <v>20</v>
      </c>
      <c r="G316">
        <v>4076019.2154437001</v>
      </c>
      <c r="H316">
        <v>4.1191878458417799</v>
      </c>
      <c r="I316">
        <v>476814.12190722598</v>
      </c>
      <c r="J316">
        <v>0</v>
      </c>
    </row>
    <row r="317" spans="1:10" x14ac:dyDescent="0.2">
      <c r="A317" s="1">
        <v>41426</v>
      </c>
      <c r="B317">
        <v>197260.39</v>
      </c>
      <c r="C317">
        <v>13677796.310000001</v>
      </c>
      <c r="D317">
        <v>13875056.699999999</v>
      </c>
      <c r="E317">
        <v>13876793.553734399</v>
      </c>
      <c r="F317">
        <v>20</v>
      </c>
      <c r="G317">
        <v>3595453.0088969599</v>
      </c>
      <c r="H317">
        <v>3.9808609955670198</v>
      </c>
      <c r="I317">
        <v>436205.09077750798</v>
      </c>
      <c r="J317">
        <v>0</v>
      </c>
    </row>
    <row r="318" spans="1:10" x14ac:dyDescent="0.2">
      <c r="A318" s="1">
        <v>41456</v>
      </c>
      <c r="B318">
        <v>488097.56</v>
      </c>
      <c r="C318">
        <v>12838287.82</v>
      </c>
      <c r="D318">
        <v>13326385.380000001</v>
      </c>
      <c r="E318">
        <v>13329701.9200949</v>
      </c>
      <c r="F318">
        <v>20</v>
      </c>
      <c r="G318">
        <v>3744606.3363147001</v>
      </c>
      <c r="H318">
        <v>3.6587170482170701</v>
      </c>
      <c r="I318">
        <v>370753.12144134397</v>
      </c>
      <c r="J318">
        <v>0</v>
      </c>
    </row>
    <row r="319" spans="1:10" x14ac:dyDescent="0.2">
      <c r="A319" s="1">
        <v>41487</v>
      </c>
      <c r="B319">
        <v>444819.32</v>
      </c>
      <c r="C319">
        <v>11676952.800000001</v>
      </c>
      <c r="D319">
        <v>12121772.119999999</v>
      </c>
      <c r="E319">
        <v>12121685.6391425</v>
      </c>
      <c r="F319">
        <v>20</v>
      </c>
      <c r="G319">
        <v>3614393.4490958098</v>
      </c>
      <c r="H319">
        <v>3.4570661064288801</v>
      </c>
      <c r="I319">
        <v>373511.44902514998</v>
      </c>
      <c r="J319">
        <v>0</v>
      </c>
    </row>
    <row r="320" spans="1:10" x14ac:dyDescent="0.2">
      <c r="A320" s="1">
        <v>41518</v>
      </c>
      <c r="B320">
        <v>442286.57</v>
      </c>
      <c r="C320">
        <v>12491959.050000001</v>
      </c>
      <c r="D320">
        <v>12934245.619999999</v>
      </c>
      <c r="E320">
        <v>12934222.1835286</v>
      </c>
      <c r="F320">
        <v>20</v>
      </c>
      <c r="G320">
        <v>3679296.89777222</v>
      </c>
      <c r="H320">
        <v>3.61173895025436</v>
      </c>
      <c r="I320">
        <v>354437.73170538101</v>
      </c>
      <c r="J320">
        <v>0</v>
      </c>
    </row>
    <row r="321" spans="1:10" x14ac:dyDescent="0.2">
      <c r="A321" s="1">
        <v>41548</v>
      </c>
      <c r="B321">
        <v>436952.84</v>
      </c>
      <c r="C321">
        <v>11447904.75</v>
      </c>
      <c r="D321">
        <v>11884857.59</v>
      </c>
      <c r="E321">
        <v>11900284.228669301</v>
      </c>
      <c r="F321">
        <v>20</v>
      </c>
      <c r="G321">
        <v>3365870.6442591702</v>
      </c>
      <c r="H321">
        <v>3.6343264294855202</v>
      </c>
      <c r="I321">
        <v>332388.41199119203</v>
      </c>
      <c r="J321">
        <v>0</v>
      </c>
    </row>
    <row r="322" spans="1:10" x14ac:dyDescent="0.2">
      <c r="A322" s="1">
        <v>41579</v>
      </c>
      <c r="B322">
        <v>394914.93</v>
      </c>
      <c r="C322">
        <v>11058246.26</v>
      </c>
      <c r="D322">
        <v>11453161.189999999</v>
      </c>
      <c r="E322">
        <v>11452261.1006246</v>
      </c>
      <c r="F322">
        <v>20</v>
      </c>
      <c r="G322">
        <v>3308458.3553426801</v>
      </c>
      <c r="H322">
        <v>3.5591396508376398</v>
      </c>
      <c r="I322">
        <v>323004.215020623</v>
      </c>
      <c r="J322">
        <v>0</v>
      </c>
    </row>
    <row r="323" spans="1:10" x14ac:dyDescent="0.2">
      <c r="A323" s="1">
        <v>41609</v>
      </c>
      <c r="B323">
        <v>416571.72</v>
      </c>
      <c r="C323">
        <v>13363475.51</v>
      </c>
      <c r="D323">
        <v>13780047.23</v>
      </c>
      <c r="E323">
        <v>13780255.2858072</v>
      </c>
      <c r="F323">
        <v>20</v>
      </c>
      <c r="G323">
        <v>3481320.29714404</v>
      </c>
      <c r="H323">
        <v>4.0552420284355497</v>
      </c>
      <c r="I323">
        <v>337341.09761702199</v>
      </c>
      <c r="J323">
        <v>0</v>
      </c>
    </row>
    <row r="324" spans="1:10" x14ac:dyDescent="0.2">
      <c r="A324" s="1">
        <v>41640</v>
      </c>
      <c r="B324">
        <v>191466.11</v>
      </c>
      <c r="C324">
        <v>13934884.52</v>
      </c>
      <c r="D324">
        <v>14126350.630000001</v>
      </c>
      <c r="E324">
        <v>14144598.500408599</v>
      </c>
      <c r="F324">
        <v>20</v>
      </c>
      <c r="G324">
        <v>3194907.9605489802</v>
      </c>
      <c r="H324">
        <v>4.5244805674420503</v>
      </c>
      <c r="I324">
        <v>310700.48186118901</v>
      </c>
      <c r="J324">
        <v>0</v>
      </c>
    </row>
    <row r="325" spans="1:10" x14ac:dyDescent="0.2">
      <c r="A325" s="1">
        <v>41671</v>
      </c>
      <c r="B325">
        <v>215912.19</v>
      </c>
      <c r="C325">
        <v>16681640.73</v>
      </c>
      <c r="D325">
        <v>16897552.920000002</v>
      </c>
      <c r="E325">
        <v>16921324.357346199</v>
      </c>
      <c r="F325">
        <v>20</v>
      </c>
      <c r="G325">
        <v>3019313.2043184</v>
      </c>
      <c r="H325">
        <v>5.7032050771229397</v>
      </c>
      <c r="I325">
        <v>298438.03894685098</v>
      </c>
      <c r="J325">
        <v>0</v>
      </c>
    </row>
    <row r="326" spans="1:10" x14ac:dyDescent="0.2">
      <c r="A326" s="1">
        <v>41699</v>
      </c>
      <c r="B326">
        <v>226207.39</v>
      </c>
      <c r="C326">
        <v>15894426.710000001</v>
      </c>
      <c r="D326">
        <v>16120634.1</v>
      </c>
      <c r="E326">
        <v>16139299.883635201</v>
      </c>
      <c r="F326">
        <v>20</v>
      </c>
      <c r="G326">
        <v>3432112.0284853401</v>
      </c>
      <c r="H326">
        <v>4.8011406466568296</v>
      </c>
      <c r="I326">
        <v>338752.68020553398</v>
      </c>
      <c r="J326">
        <v>0</v>
      </c>
    </row>
    <row r="327" spans="1:10" x14ac:dyDescent="0.2">
      <c r="A327" s="1">
        <v>41730</v>
      </c>
      <c r="B327">
        <v>164739.79</v>
      </c>
      <c r="C327">
        <v>15029364.85</v>
      </c>
      <c r="D327">
        <v>15194104.640000001</v>
      </c>
      <c r="E327">
        <v>15212426.3252638</v>
      </c>
      <c r="F327">
        <v>20</v>
      </c>
      <c r="G327">
        <v>3363139.4439751501</v>
      </c>
      <c r="H327">
        <v>4.61198258478756</v>
      </c>
      <c r="I327">
        <v>298314.22056164802</v>
      </c>
      <c r="J327">
        <v>0</v>
      </c>
    </row>
    <row r="328" spans="1:10" x14ac:dyDescent="0.2">
      <c r="A328" s="1">
        <v>41760</v>
      </c>
      <c r="B328">
        <v>203750.65</v>
      </c>
      <c r="C328">
        <v>15901060.439999999</v>
      </c>
      <c r="D328">
        <v>16104811.09</v>
      </c>
      <c r="E328">
        <v>16104808.354968</v>
      </c>
      <c r="F328">
        <v>20</v>
      </c>
      <c r="G328">
        <v>3577997.19551697</v>
      </c>
      <c r="H328">
        <v>4.5985797129501798</v>
      </c>
      <c r="I328">
        <v>348896.96132894699</v>
      </c>
      <c r="J328">
        <v>0</v>
      </c>
    </row>
    <row r="329" spans="1:10" x14ac:dyDescent="0.2">
      <c r="A329" s="1">
        <v>41791</v>
      </c>
      <c r="B329">
        <v>157710.91</v>
      </c>
      <c r="C329">
        <v>14792854.810000001</v>
      </c>
      <c r="D329">
        <v>14950565.720000001</v>
      </c>
      <c r="E329">
        <v>14950565.471597999</v>
      </c>
      <c r="F329">
        <v>20</v>
      </c>
      <c r="G329">
        <v>3316014.4529355499</v>
      </c>
      <c r="H329">
        <v>4.60677240900268</v>
      </c>
      <c r="I329">
        <v>325558.41803961701</v>
      </c>
      <c r="J329">
        <v>0</v>
      </c>
    </row>
    <row r="330" spans="1:10" x14ac:dyDescent="0.2">
      <c r="A330" s="1">
        <v>41821</v>
      </c>
      <c r="B330">
        <v>175869.59</v>
      </c>
      <c r="C330">
        <v>12137150.130000001</v>
      </c>
      <c r="D330">
        <v>12313019.720000001</v>
      </c>
      <c r="E330">
        <v>12312335.852747399</v>
      </c>
      <c r="F330">
        <v>20</v>
      </c>
      <c r="G330">
        <v>3039114.0134418001</v>
      </c>
      <c r="H330">
        <v>4.1805877613205098</v>
      </c>
      <c r="I330">
        <v>392946.99710505101</v>
      </c>
      <c r="J330">
        <v>0</v>
      </c>
    </row>
    <row r="331" spans="1:10" x14ac:dyDescent="0.2">
      <c r="A331" s="1">
        <v>41852</v>
      </c>
      <c r="B331">
        <v>175637.26</v>
      </c>
      <c r="C331">
        <v>12562892.9</v>
      </c>
      <c r="D331">
        <v>12738530.16</v>
      </c>
      <c r="E331">
        <v>12738591.240901399</v>
      </c>
      <c r="F331">
        <v>20</v>
      </c>
      <c r="G331">
        <v>3439937.0193895502</v>
      </c>
      <c r="H331">
        <v>3.83216977793349</v>
      </c>
      <c r="I331">
        <v>443831.44279782701</v>
      </c>
      <c r="J331">
        <v>0</v>
      </c>
    </row>
    <row r="332" spans="1:10" x14ac:dyDescent="0.2">
      <c r="A332" s="1">
        <v>41883</v>
      </c>
      <c r="B332">
        <v>153910.32999999999</v>
      </c>
      <c r="C332">
        <v>12736650.029999999</v>
      </c>
      <c r="D332">
        <v>12890560.359999999</v>
      </c>
      <c r="E332">
        <v>12890558.259914201</v>
      </c>
      <c r="F332">
        <v>20</v>
      </c>
      <c r="G332">
        <v>3397015.3074591998</v>
      </c>
      <c r="H332">
        <v>3.9255638538087401</v>
      </c>
      <c r="I332">
        <v>444642.24188260199</v>
      </c>
      <c r="J332">
        <v>0</v>
      </c>
    </row>
    <row r="333" spans="1:10" x14ac:dyDescent="0.2">
      <c r="A333" s="1">
        <v>41913</v>
      </c>
      <c r="B333">
        <v>151962.99</v>
      </c>
      <c r="C333">
        <v>12098747.470000001</v>
      </c>
      <c r="D333">
        <v>12250710.460000001</v>
      </c>
      <c r="E333">
        <v>12250716.3263241</v>
      </c>
      <c r="F333">
        <v>20</v>
      </c>
      <c r="G333">
        <v>3311869.8025758001</v>
      </c>
      <c r="H333">
        <v>3.8394178291806398</v>
      </c>
      <c r="I333">
        <v>464935.64161039999</v>
      </c>
      <c r="J333">
        <v>0</v>
      </c>
    </row>
    <row r="334" spans="1:10" x14ac:dyDescent="0.2">
      <c r="A334" s="1">
        <v>41944</v>
      </c>
      <c r="B334">
        <v>110136.13</v>
      </c>
      <c r="C334">
        <v>12200497.84</v>
      </c>
      <c r="D334">
        <v>12310633.970000001</v>
      </c>
      <c r="E334">
        <v>12310133.4240613</v>
      </c>
      <c r="F334">
        <v>20</v>
      </c>
      <c r="G334">
        <v>3240570.8339133998</v>
      </c>
      <c r="H334">
        <v>3.9376838673900201</v>
      </c>
      <c r="I334">
        <v>450210.06977407401</v>
      </c>
      <c r="J334">
        <v>0</v>
      </c>
    </row>
    <row r="335" spans="1:10" x14ac:dyDescent="0.2">
      <c r="A335" s="1">
        <v>41974</v>
      </c>
      <c r="B335">
        <v>158286.6</v>
      </c>
      <c r="C335">
        <v>11765547.09</v>
      </c>
      <c r="D335">
        <v>11923833.689999999</v>
      </c>
      <c r="E335">
        <v>11923901.447079699</v>
      </c>
      <c r="F335">
        <v>20</v>
      </c>
      <c r="G335">
        <v>3366056.6068246998</v>
      </c>
      <c r="H335">
        <v>3.6798032448915099</v>
      </c>
      <c r="I335">
        <v>462524.57720226003</v>
      </c>
      <c r="J335">
        <v>0</v>
      </c>
    </row>
    <row r="336" spans="1:10" x14ac:dyDescent="0.2">
      <c r="A336" s="1">
        <v>42005</v>
      </c>
      <c r="B336">
        <v>91475.8</v>
      </c>
      <c r="C336">
        <v>9758041.7799999993</v>
      </c>
      <c r="D336">
        <v>9849517.5800000001</v>
      </c>
      <c r="E336">
        <v>9850229.1584543996</v>
      </c>
      <c r="F336">
        <v>20</v>
      </c>
      <c r="G336">
        <v>3400979.6340241102</v>
      </c>
      <c r="H336">
        <v>3.0331235580536702</v>
      </c>
      <c r="I336">
        <v>465362.289964895</v>
      </c>
      <c r="J336">
        <v>0</v>
      </c>
    </row>
    <row r="337" spans="1:10" x14ac:dyDescent="0.2">
      <c r="A337" s="1">
        <v>42036</v>
      </c>
      <c r="B337">
        <v>219335.2</v>
      </c>
      <c r="C337">
        <v>7105820.2699999996</v>
      </c>
      <c r="D337">
        <v>7325155.4699999997</v>
      </c>
      <c r="E337">
        <v>7325010.4264261704</v>
      </c>
      <c r="F337">
        <v>20</v>
      </c>
      <c r="G337">
        <v>2725675.66757373</v>
      </c>
      <c r="H337">
        <v>2.8216286314488901</v>
      </c>
      <c r="I337">
        <v>365834.077243465</v>
      </c>
      <c r="J337">
        <v>0</v>
      </c>
    </row>
    <row r="338" spans="1:10" x14ac:dyDescent="0.2">
      <c r="A338" s="1">
        <v>42064</v>
      </c>
      <c r="B338">
        <v>280458.90000000002</v>
      </c>
      <c r="C338">
        <v>7470658.71</v>
      </c>
      <c r="D338">
        <v>7751117.6100000003</v>
      </c>
      <c r="E338">
        <v>7751116.5232713204</v>
      </c>
      <c r="F338">
        <v>20</v>
      </c>
      <c r="G338">
        <v>2996840.98189863</v>
      </c>
      <c r="H338">
        <v>2.7215499313079698</v>
      </c>
      <c r="I338">
        <v>404935.84515582299</v>
      </c>
      <c r="J338">
        <v>0</v>
      </c>
    </row>
    <row r="339" spans="1:10" x14ac:dyDescent="0.2">
      <c r="A339" s="1">
        <v>42095</v>
      </c>
      <c r="B339">
        <v>84022.63</v>
      </c>
      <c r="C339">
        <v>7168555.5999999996</v>
      </c>
      <c r="D339">
        <v>7252578.2300000004</v>
      </c>
      <c r="E339">
        <v>7252572.3230117597</v>
      </c>
      <c r="F339">
        <v>20</v>
      </c>
      <c r="G339">
        <v>3040031.6647846699</v>
      </c>
      <c r="H339">
        <v>2.5145731733015402</v>
      </c>
      <c r="I339">
        <v>391809.74724301801</v>
      </c>
      <c r="J339">
        <v>0</v>
      </c>
    </row>
    <row r="340" spans="1:10" x14ac:dyDescent="0.2">
      <c r="A340" s="1">
        <v>42125</v>
      </c>
      <c r="B340">
        <v>238900.23</v>
      </c>
      <c r="C340">
        <v>8041089.4500000002</v>
      </c>
      <c r="D340">
        <v>8279989.6799999997</v>
      </c>
      <c r="E340">
        <v>8279747.9937176602</v>
      </c>
      <c r="F340">
        <v>20</v>
      </c>
      <c r="G340">
        <v>3223012.33215626</v>
      </c>
      <c r="H340">
        <v>2.6964726731489299</v>
      </c>
      <c r="I340">
        <v>411016.68516371603</v>
      </c>
      <c r="J340">
        <v>0</v>
      </c>
    </row>
    <row r="341" spans="1:10" x14ac:dyDescent="0.2">
      <c r="A341" s="1">
        <v>42156</v>
      </c>
      <c r="B341">
        <v>78976.09</v>
      </c>
      <c r="C341">
        <v>7989149.4400000004</v>
      </c>
      <c r="D341">
        <v>8068125.5300000003</v>
      </c>
      <c r="E341">
        <v>8068658.2217382202</v>
      </c>
      <c r="F341">
        <v>20</v>
      </c>
      <c r="G341">
        <v>3133400.2918012799</v>
      </c>
      <c r="H341">
        <v>2.7010254734803398</v>
      </c>
      <c r="I341">
        <v>394735.78502778203</v>
      </c>
      <c r="J341">
        <v>0</v>
      </c>
    </row>
    <row r="342" spans="1:10" x14ac:dyDescent="0.2">
      <c r="A342" s="1">
        <v>42186</v>
      </c>
      <c r="B342">
        <v>218281.65</v>
      </c>
      <c r="C342">
        <v>7864845.5199999996</v>
      </c>
      <c r="D342">
        <v>8083127.1699999999</v>
      </c>
      <c r="E342">
        <v>8094648.5121503295</v>
      </c>
      <c r="F342">
        <v>20</v>
      </c>
      <c r="G342">
        <v>3089487.03385414</v>
      </c>
      <c r="H342">
        <v>2.7409855225525499</v>
      </c>
      <c r="I342">
        <v>373590.71975771501</v>
      </c>
      <c r="J342">
        <v>0</v>
      </c>
    </row>
    <row r="343" spans="1:10" x14ac:dyDescent="0.2">
      <c r="A343" s="1">
        <v>42217</v>
      </c>
      <c r="B343">
        <v>211802.34</v>
      </c>
      <c r="C343">
        <v>7537335.6699999999</v>
      </c>
      <c r="D343">
        <v>7749138.0099999998</v>
      </c>
      <c r="E343">
        <v>7749135.8451724397</v>
      </c>
      <c r="F343">
        <v>20</v>
      </c>
      <c r="G343">
        <v>2963381.3917914</v>
      </c>
      <c r="H343">
        <v>2.7348635020145098</v>
      </c>
      <c r="I343">
        <v>355307.76578681398</v>
      </c>
      <c r="J343">
        <v>0</v>
      </c>
    </row>
    <row r="344" spans="1:10" x14ac:dyDescent="0.2">
      <c r="A344" s="1">
        <v>42248</v>
      </c>
      <c r="B344">
        <v>210846.69</v>
      </c>
      <c r="C344">
        <v>6394398.0499999998</v>
      </c>
      <c r="D344">
        <v>6605244.7400000002</v>
      </c>
      <c r="E344">
        <v>6605244.5985029703</v>
      </c>
      <c r="F344">
        <v>20</v>
      </c>
      <c r="G344">
        <v>2721911.9706701301</v>
      </c>
      <c r="H344">
        <v>2.5490597827821802</v>
      </c>
      <c r="I344">
        <v>333071.73820565199</v>
      </c>
      <c r="J344">
        <v>0</v>
      </c>
    </row>
    <row r="345" spans="1:10" x14ac:dyDescent="0.2">
      <c r="A345" s="1">
        <v>42278</v>
      </c>
      <c r="B345">
        <v>202788.38</v>
      </c>
      <c r="C345">
        <v>6007499.3600000003</v>
      </c>
      <c r="D345">
        <v>6210287.7400000002</v>
      </c>
      <c r="E345">
        <v>6210552.7179953903</v>
      </c>
      <c r="F345">
        <v>20</v>
      </c>
      <c r="G345">
        <v>2835614.8074694099</v>
      </c>
      <c r="H345">
        <v>2.3078021694970299</v>
      </c>
      <c r="I345">
        <v>333485.28654043801</v>
      </c>
      <c r="J345">
        <v>0</v>
      </c>
    </row>
    <row r="346" spans="1:10" x14ac:dyDescent="0.2">
      <c r="A346" s="1">
        <v>42309</v>
      </c>
      <c r="B346">
        <v>144247.60999999999</v>
      </c>
      <c r="C346">
        <v>4692590.4400000004</v>
      </c>
      <c r="D346">
        <v>4836838.05</v>
      </c>
      <c r="E346">
        <v>4836842.8481166</v>
      </c>
      <c r="F346">
        <v>20</v>
      </c>
      <c r="G346">
        <v>2643100.7193388999</v>
      </c>
      <c r="H346">
        <v>1.95250546528587</v>
      </c>
      <c r="I346">
        <v>323825.75169362</v>
      </c>
      <c r="J346">
        <v>0</v>
      </c>
    </row>
    <row r="347" spans="1:10" x14ac:dyDescent="0.2">
      <c r="A347" s="1">
        <v>42339</v>
      </c>
      <c r="B347">
        <v>152407.35999999999</v>
      </c>
      <c r="C347">
        <v>4444337.38</v>
      </c>
      <c r="D347">
        <v>4596744.74</v>
      </c>
      <c r="E347">
        <v>4596753.32916662</v>
      </c>
      <c r="F347">
        <v>20</v>
      </c>
      <c r="G347">
        <v>2650796.0001708702</v>
      </c>
      <c r="H347">
        <v>1.85627418863924</v>
      </c>
      <c r="I347">
        <v>323850.86529871298</v>
      </c>
      <c r="J347">
        <v>0</v>
      </c>
    </row>
    <row r="348" spans="1:10" x14ac:dyDescent="0.2">
      <c r="A348" s="1">
        <v>42370</v>
      </c>
      <c r="B348">
        <v>170147.02</v>
      </c>
      <c r="C348">
        <v>5164426.6900000004</v>
      </c>
      <c r="D348">
        <v>5334573.71</v>
      </c>
      <c r="E348">
        <v>5334747.8692266503</v>
      </c>
      <c r="F348">
        <v>20</v>
      </c>
      <c r="G348">
        <v>2565798.0879559498</v>
      </c>
      <c r="H348">
        <v>2.2006414757778998</v>
      </c>
      <c r="I348">
        <v>311653.82160086901</v>
      </c>
      <c r="J348">
        <v>0</v>
      </c>
    </row>
    <row r="349" spans="1:10" x14ac:dyDescent="0.2">
      <c r="A349" s="1">
        <v>42401</v>
      </c>
      <c r="B349">
        <v>134637.13</v>
      </c>
      <c r="C349">
        <v>4096248.63</v>
      </c>
      <c r="D349">
        <v>4230885.76</v>
      </c>
      <c r="E349">
        <v>4230882.8911456103</v>
      </c>
      <c r="F349">
        <v>20</v>
      </c>
      <c r="G349">
        <v>2377722.3600476901</v>
      </c>
      <c r="H349">
        <v>1.8994832319288599</v>
      </c>
      <c r="I349">
        <v>285560.861947319</v>
      </c>
      <c r="J349">
        <v>0</v>
      </c>
    </row>
    <row r="350" spans="1:10" x14ac:dyDescent="0.2">
      <c r="A350" s="1">
        <v>42430</v>
      </c>
      <c r="B350">
        <v>44189.62</v>
      </c>
      <c r="C350">
        <v>3588118.61</v>
      </c>
      <c r="D350">
        <v>3632308.23</v>
      </c>
      <c r="E350">
        <v>3632285.8843529001</v>
      </c>
      <c r="F350">
        <v>20</v>
      </c>
      <c r="G350">
        <v>2482472.4509549998</v>
      </c>
      <c r="H350">
        <v>1.5863134788801101</v>
      </c>
      <c r="I350">
        <v>305693.62554557598</v>
      </c>
      <c r="J350">
        <v>0</v>
      </c>
    </row>
    <row r="351" spans="1:10" x14ac:dyDescent="0.2">
      <c r="A351" s="1">
        <v>42461</v>
      </c>
      <c r="B351">
        <v>112691.98</v>
      </c>
      <c r="C351">
        <v>3873248.15</v>
      </c>
      <c r="D351">
        <v>3985940.13</v>
      </c>
      <c r="E351">
        <v>3986021.2519724201</v>
      </c>
      <c r="F351">
        <v>20</v>
      </c>
      <c r="G351">
        <v>2333061.9591242298</v>
      </c>
      <c r="H351">
        <v>1.8351814966536799</v>
      </c>
      <c r="I351">
        <v>295570.88595896098</v>
      </c>
      <c r="J351">
        <v>0</v>
      </c>
    </row>
    <row r="352" spans="1:10" x14ac:dyDescent="0.2">
      <c r="A352" s="1">
        <v>42491</v>
      </c>
      <c r="B352">
        <v>120171.24</v>
      </c>
      <c r="C352">
        <v>3996770.69</v>
      </c>
      <c r="D352">
        <v>4116941.93</v>
      </c>
      <c r="E352">
        <v>4118819.5280020498</v>
      </c>
      <c r="F352">
        <v>20</v>
      </c>
      <c r="G352">
        <v>2489878.9273474999</v>
      </c>
      <c r="H352">
        <v>1.77966859789332</v>
      </c>
      <c r="I352">
        <v>312339.811554602</v>
      </c>
      <c r="J352">
        <v>0</v>
      </c>
    </row>
    <row r="353" spans="1:10" x14ac:dyDescent="0.2">
      <c r="A353" s="1">
        <v>42522</v>
      </c>
      <c r="B353">
        <v>149836.85999999999</v>
      </c>
      <c r="C353">
        <v>4954730.76</v>
      </c>
      <c r="D353">
        <v>5104567.62</v>
      </c>
      <c r="E353">
        <v>5104559.0394158196</v>
      </c>
      <c r="F353">
        <v>20</v>
      </c>
      <c r="G353">
        <v>2374779.1931129601</v>
      </c>
      <c r="H353">
        <v>2.28053888580996</v>
      </c>
      <c r="I353">
        <v>311217.25569069601</v>
      </c>
      <c r="J353">
        <v>0</v>
      </c>
    </row>
    <row r="354" spans="1:10" x14ac:dyDescent="0.2">
      <c r="A354" s="1">
        <v>42552</v>
      </c>
      <c r="B354">
        <v>231256.64</v>
      </c>
      <c r="C354">
        <v>6098877.1699999999</v>
      </c>
      <c r="D354">
        <v>6330133.8099999996</v>
      </c>
      <c r="E354">
        <v>6330274.3861161303</v>
      </c>
      <c r="F354">
        <v>20</v>
      </c>
      <c r="G354">
        <v>2401710.4213979999</v>
      </c>
      <c r="H354">
        <v>2.7190312529502298</v>
      </c>
      <c r="I354">
        <v>200051.31020131099</v>
      </c>
      <c r="J354">
        <v>0</v>
      </c>
    </row>
    <row r="355" spans="1:10" x14ac:dyDescent="0.2">
      <c r="A355" s="1">
        <v>42583</v>
      </c>
      <c r="B355">
        <v>61903.91</v>
      </c>
      <c r="C355">
        <v>5734407.2300000004</v>
      </c>
      <c r="D355">
        <v>5796311.1399999997</v>
      </c>
      <c r="E355">
        <v>5796314.6612826204</v>
      </c>
      <c r="F355">
        <v>20</v>
      </c>
      <c r="G355">
        <v>2275080.1424845401</v>
      </c>
      <c r="H355">
        <v>2.63675439992448</v>
      </c>
      <c r="I355">
        <v>202512.91459431799</v>
      </c>
      <c r="J355">
        <v>0</v>
      </c>
    </row>
    <row r="356" spans="1:10" x14ac:dyDescent="0.2">
      <c r="A356" s="1">
        <v>42614</v>
      </c>
      <c r="B356">
        <v>418097.76</v>
      </c>
      <c r="C356">
        <v>5696234.4000000004</v>
      </c>
      <c r="D356">
        <v>6114332.1600000001</v>
      </c>
      <c r="E356">
        <v>6114371.9932891196</v>
      </c>
      <c r="F356">
        <v>20</v>
      </c>
      <c r="G356">
        <v>2220607.2080303002</v>
      </c>
      <c r="H356">
        <v>2.8433834917372098</v>
      </c>
      <c r="I356">
        <v>199665.883656891</v>
      </c>
      <c r="J356">
        <v>0</v>
      </c>
    </row>
    <row r="357" spans="1:10" x14ac:dyDescent="0.2">
      <c r="A357" s="1">
        <v>42644</v>
      </c>
      <c r="B357">
        <v>236238.76</v>
      </c>
      <c r="C357">
        <v>5768477.9100000001</v>
      </c>
      <c r="D357">
        <v>6004716.6699999999</v>
      </c>
      <c r="E357">
        <v>6004903.7621803097</v>
      </c>
      <c r="F357">
        <v>20</v>
      </c>
      <c r="G357">
        <v>2156310.01749678</v>
      </c>
      <c r="H357">
        <v>2.8751923004587598</v>
      </c>
      <c r="I357">
        <v>194902.197528547</v>
      </c>
      <c r="J357">
        <v>0</v>
      </c>
    </row>
    <row r="358" spans="1:10" x14ac:dyDescent="0.2">
      <c r="A358" s="1">
        <v>42675</v>
      </c>
      <c r="B358">
        <v>213009.59</v>
      </c>
      <c r="C358">
        <v>4750584.24</v>
      </c>
      <c r="D358">
        <v>4963593.83</v>
      </c>
      <c r="E358">
        <v>4963595.6163918404</v>
      </c>
      <c r="F358">
        <v>20</v>
      </c>
      <c r="G358">
        <v>2094610.0954576</v>
      </c>
      <c r="H358">
        <v>2.45965544037543</v>
      </c>
      <c r="I358">
        <v>188423.500365766</v>
      </c>
      <c r="J358">
        <v>0</v>
      </c>
    </row>
    <row r="359" spans="1:10" x14ac:dyDescent="0.2">
      <c r="A359" s="1">
        <v>42705</v>
      </c>
      <c r="B359">
        <v>203459.53</v>
      </c>
      <c r="C359">
        <v>6737778.2300000004</v>
      </c>
      <c r="D359">
        <v>6941237.7599999998</v>
      </c>
      <c r="E359">
        <v>6941231.3162384396</v>
      </c>
      <c r="F359">
        <v>20</v>
      </c>
      <c r="G359">
        <v>2101490.83105426</v>
      </c>
      <c r="H359">
        <v>3.39350494717316</v>
      </c>
      <c r="I359">
        <v>190188.21538323699</v>
      </c>
      <c r="J359">
        <v>0</v>
      </c>
    </row>
    <row r="360" spans="1:10" x14ac:dyDescent="0.2">
      <c r="A360" s="1">
        <v>42736</v>
      </c>
      <c r="B360">
        <v>140971.26</v>
      </c>
      <c r="C360">
        <v>6949051.3200000003</v>
      </c>
      <c r="D360">
        <v>7090022.5800000001</v>
      </c>
      <c r="E360">
        <v>7090014.8419075301</v>
      </c>
      <c r="F360">
        <v>20</v>
      </c>
      <c r="G360">
        <v>2084302.99043674</v>
      </c>
      <c r="H360">
        <v>3.4915651709655502</v>
      </c>
      <c r="I360">
        <v>187464.885240748</v>
      </c>
      <c r="J360">
        <v>0</v>
      </c>
    </row>
    <row r="361" spans="1:10" x14ac:dyDescent="0.2">
      <c r="A361" s="1">
        <v>42767</v>
      </c>
      <c r="B361">
        <v>132128.15</v>
      </c>
      <c r="C361">
        <v>5176422.2300000004</v>
      </c>
      <c r="D361">
        <v>5308550.38</v>
      </c>
      <c r="E361">
        <v>5308488.1384344902</v>
      </c>
      <c r="F361">
        <v>20</v>
      </c>
      <c r="G361">
        <v>1892443.7796402399</v>
      </c>
      <c r="H361">
        <v>2.8939574437696201</v>
      </c>
      <c r="I361">
        <v>168163.62457091099</v>
      </c>
      <c r="J361">
        <v>0</v>
      </c>
    </row>
    <row r="362" spans="1:10" x14ac:dyDescent="0.2">
      <c r="A362" s="1">
        <v>42795</v>
      </c>
      <c r="B362">
        <v>114105.98</v>
      </c>
      <c r="C362">
        <v>5217145.8600000003</v>
      </c>
      <c r="D362">
        <v>5331251.84</v>
      </c>
      <c r="E362">
        <v>5331251.0608305996</v>
      </c>
      <c r="F362">
        <v>20</v>
      </c>
      <c r="G362">
        <v>1985345.4647055001</v>
      </c>
      <c r="H362">
        <v>2.7767162116972699</v>
      </c>
      <c r="I362">
        <v>181489.876836827</v>
      </c>
      <c r="J362">
        <v>0</v>
      </c>
    </row>
    <row r="363" spans="1:10" x14ac:dyDescent="0.2">
      <c r="A363" s="1">
        <v>42826</v>
      </c>
      <c r="B363">
        <v>118431.77</v>
      </c>
      <c r="C363">
        <v>4974241.57</v>
      </c>
      <c r="D363">
        <v>5092673.34</v>
      </c>
      <c r="E363">
        <v>5092679.2365460005</v>
      </c>
      <c r="F363">
        <v>20</v>
      </c>
      <c r="G363">
        <v>1645202.0802788001</v>
      </c>
      <c r="H363">
        <v>3.18871925058105</v>
      </c>
      <c r="I363">
        <v>153408.307935007</v>
      </c>
      <c r="J363">
        <v>0</v>
      </c>
    </row>
    <row r="364" spans="1:10" x14ac:dyDescent="0.2">
      <c r="A364" s="1">
        <v>42856</v>
      </c>
      <c r="B364">
        <v>125857.85</v>
      </c>
      <c r="C364">
        <v>5692409.71</v>
      </c>
      <c r="D364">
        <v>5818267.5599999996</v>
      </c>
      <c r="E364">
        <v>5818257.9932694798</v>
      </c>
      <c r="F364">
        <v>20</v>
      </c>
      <c r="G364">
        <v>1938208.42019</v>
      </c>
      <c r="H364">
        <v>3.0924293781060901</v>
      </c>
      <c r="I364">
        <v>175514.66621868801</v>
      </c>
      <c r="J364">
        <v>0</v>
      </c>
    </row>
    <row r="365" spans="1:10" x14ac:dyDescent="0.2">
      <c r="A365" s="1">
        <v>42887</v>
      </c>
      <c r="B365">
        <v>108104.08</v>
      </c>
      <c r="C365">
        <v>5197883.0999999996</v>
      </c>
      <c r="D365">
        <v>5305987.18</v>
      </c>
      <c r="E365">
        <v>5306903.7479997501</v>
      </c>
      <c r="F365">
        <v>20</v>
      </c>
      <c r="G365">
        <v>1848258.2354035501</v>
      </c>
      <c r="H365">
        <v>2.9636268080764498</v>
      </c>
      <c r="I365">
        <v>170643.90669029101</v>
      </c>
      <c r="J365">
        <v>0</v>
      </c>
    </row>
    <row r="366" spans="1:10" x14ac:dyDescent="0.2">
      <c r="A366" s="1">
        <v>42917</v>
      </c>
      <c r="B366">
        <v>88294.76</v>
      </c>
      <c r="C366">
        <v>5071801.41</v>
      </c>
      <c r="D366">
        <v>5160096.17</v>
      </c>
      <c r="E366">
        <v>5160095.81789192</v>
      </c>
      <c r="F366">
        <v>20</v>
      </c>
      <c r="G366">
        <v>1832607.4529810599</v>
      </c>
      <c r="H366">
        <v>2.9222634682716802</v>
      </c>
      <c r="I366">
        <v>195265.993637048</v>
      </c>
      <c r="J366">
        <v>0</v>
      </c>
    </row>
    <row r="367" spans="1:10" x14ac:dyDescent="0.2">
      <c r="A367" s="1">
        <v>42948</v>
      </c>
      <c r="B367">
        <v>69870.09</v>
      </c>
      <c r="C367">
        <v>4710250.47</v>
      </c>
      <c r="D367">
        <v>4780120.5599999996</v>
      </c>
      <c r="E367">
        <v>4780122.3446508702</v>
      </c>
      <c r="F367">
        <v>20</v>
      </c>
      <c r="G367">
        <v>1724599.8808508001</v>
      </c>
      <c r="H367">
        <v>2.8781821540783699</v>
      </c>
      <c r="I367">
        <v>183590.25533959101</v>
      </c>
      <c r="J367">
        <v>0</v>
      </c>
    </row>
    <row r="368" spans="1:10" x14ac:dyDescent="0.2">
      <c r="A368" s="1">
        <v>42979</v>
      </c>
      <c r="B368">
        <v>66932.55</v>
      </c>
      <c r="C368">
        <v>4445518.9800000004</v>
      </c>
      <c r="D368">
        <v>4512451.53</v>
      </c>
      <c r="E368">
        <v>4512451.5079759201</v>
      </c>
      <c r="F368">
        <v>20</v>
      </c>
      <c r="G368">
        <v>1612383.6761423999</v>
      </c>
      <c r="H368">
        <v>2.9060492633137298</v>
      </c>
      <c r="I368">
        <v>173214.886256784</v>
      </c>
      <c r="J368">
        <v>0</v>
      </c>
    </row>
    <row r="369" spans="1:26" x14ac:dyDescent="0.2">
      <c r="A369" s="1">
        <v>43009</v>
      </c>
      <c r="B369">
        <v>69086.36</v>
      </c>
      <c r="C369">
        <v>4517923.7300000004</v>
      </c>
      <c r="D369">
        <v>4587010.09</v>
      </c>
      <c r="E369">
        <v>4587010.1512391996</v>
      </c>
      <c r="F369">
        <v>20</v>
      </c>
      <c r="G369">
        <v>1669680.869469</v>
      </c>
      <c r="H369">
        <v>2.8524354937804799</v>
      </c>
      <c r="I369">
        <v>175646.824120437</v>
      </c>
      <c r="J369">
        <v>0</v>
      </c>
    </row>
    <row r="370" spans="1:26" x14ac:dyDescent="0.2">
      <c r="A370" s="1">
        <v>43040</v>
      </c>
      <c r="B370">
        <v>64905.34</v>
      </c>
      <c r="C370">
        <v>3796757.8</v>
      </c>
      <c r="D370">
        <v>3861663.14</v>
      </c>
      <c r="E370">
        <v>3861663.9625928402</v>
      </c>
      <c r="F370">
        <v>20</v>
      </c>
      <c r="G370">
        <v>1362968.9676896001</v>
      </c>
      <c r="H370">
        <v>2.9368577663523201</v>
      </c>
      <c r="I370">
        <v>141182.03546357001</v>
      </c>
      <c r="J370">
        <v>0</v>
      </c>
    </row>
    <row r="371" spans="1:26" x14ac:dyDescent="0.2">
      <c r="A371" s="1"/>
      <c r="D371"/>
      <c r="G371"/>
    </row>
    <row r="372" spans="1:26" x14ac:dyDescent="0.2">
      <c r="D372" s="27">
        <f>SUM(D204:D371)</f>
        <v>2710703817.2599993</v>
      </c>
      <c r="F372" s="22"/>
      <c r="G372" s="60">
        <f>SUM(G204:G371)</f>
        <v>539652041.45890152</v>
      </c>
    </row>
    <row r="373" spans="1:26" x14ac:dyDescent="0.2">
      <c r="D373" s="27">
        <f>+Z205+Z206+Z207+Z208+Z209+Z210+Z211+Z212+Z213+Z214+Z215+Z216+Z217+Z218</f>
        <v>2710703817.2600002</v>
      </c>
      <c r="G373" s="60">
        <f>+Z223+Z224+Z225+Z226+Z227+Z228+Z229+Z230+Z231+Z232+Z233+Z234+Z235+Z236</f>
        <v>539652041.45890176</v>
      </c>
    </row>
    <row r="374" spans="1:26" ht="15.75" x14ac:dyDescent="0.25">
      <c r="A374" s="28" t="s">
        <v>2</v>
      </c>
    </row>
    <row r="375" spans="1:26" x14ac:dyDescent="0.2">
      <c r="M375" s="10" t="s">
        <v>49</v>
      </c>
    </row>
    <row r="376" spans="1:26" x14ac:dyDescent="0.2">
      <c r="A376" s="13" t="s">
        <v>38</v>
      </c>
      <c r="B376" s="13" t="s">
        <v>39</v>
      </c>
      <c r="C376" s="13" t="s">
        <v>40</v>
      </c>
      <c r="D376" s="65" t="s">
        <v>5</v>
      </c>
      <c r="E376" s="13" t="s">
        <v>41</v>
      </c>
      <c r="F376" s="13" t="s">
        <v>42</v>
      </c>
      <c r="G376" s="61" t="s">
        <v>43</v>
      </c>
      <c r="H376" s="13" t="s">
        <v>44</v>
      </c>
      <c r="I376" s="13" t="s">
        <v>45</v>
      </c>
      <c r="J376" s="13" t="s">
        <v>46</v>
      </c>
    </row>
    <row r="377" spans="1:26" x14ac:dyDescent="0.2">
      <c r="A377" s="1">
        <v>37987</v>
      </c>
      <c r="B377">
        <v>2394.5300000000002</v>
      </c>
      <c r="C377">
        <v>1295243.95</v>
      </c>
      <c r="D377" s="27">
        <v>1297638.48</v>
      </c>
      <c r="E377">
        <v>1297298.39611493</v>
      </c>
      <c r="F377">
        <v>50</v>
      </c>
      <c r="G377" s="60">
        <v>202396.636995676</v>
      </c>
      <c r="H377">
        <v>6.4126850112469</v>
      </c>
      <c r="I377">
        <v>607.48427401599997</v>
      </c>
      <c r="J377">
        <v>0</v>
      </c>
      <c r="N377" s="9" t="s">
        <v>21</v>
      </c>
      <c r="O377" s="9" t="s">
        <v>22</v>
      </c>
      <c r="P377" s="9" t="s">
        <v>23</v>
      </c>
      <c r="Q377" s="9" t="s">
        <v>24</v>
      </c>
      <c r="R377" s="9" t="s">
        <v>25</v>
      </c>
      <c r="S377" s="9" t="s">
        <v>26</v>
      </c>
      <c r="T377" s="9" t="s">
        <v>27</v>
      </c>
      <c r="U377" s="9" t="s">
        <v>28</v>
      </c>
      <c r="V377" s="9" t="s">
        <v>29</v>
      </c>
      <c r="W377" s="9" t="s">
        <v>30</v>
      </c>
      <c r="X377" s="9" t="s">
        <v>31</v>
      </c>
      <c r="Y377" s="9" t="s">
        <v>32</v>
      </c>
    </row>
    <row r="378" spans="1:26" x14ac:dyDescent="0.2">
      <c r="A378" s="1">
        <v>38018</v>
      </c>
      <c r="B378">
        <v>3894.2</v>
      </c>
      <c r="C378">
        <v>1108562.83</v>
      </c>
      <c r="D378" s="27">
        <v>1112457.03</v>
      </c>
      <c r="E378">
        <v>1113346.5206490599</v>
      </c>
      <c r="F378">
        <v>50</v>
      </c>
      <c r="G378" s="60">
        <v>207869.61792387001</v>
      </c>
      <c r="H378">
        <v>5.35886647309185</v>
      </c>
      <c r="I378">
        <v>599.00561757699995</v>
      </c>
      <c r="J378">
        <v>0</v>
      </c>
      <c r="M378">
        <v>2004</v>
      </c>
      <c r="N378">
        <v>1297638.48</v>
      </c>
      <c r="O378">
        <v>1112457.03</v>
      </c>
      <c r="P378">
        <v>1124707.47</v>
      </c>
      <c r="Q378">
        <v>1123631.6100000001</v>
      </c>
      <c r="R378">
        <v>1254603.46</v>
      </c>
      <c r="S378">
        <v>1210573.1100000001</v>
      </c>
      <c r="T378">
        <v>1309700.83</v>
      </c>
      <c r="U378">
        <v>1325793.3600000001</v>
      </c>
      <c r="V378">
        <v>1130468.6499999999</v>
      </c>
      <c r="W378">
        <v>1421334.91</v>
      </c>
      <c r="X378">
        <v>1388108.66</v>
      </c>
      <c r="Y378">
        <v>1139523.23</v>
      </c>
      <c r="Z378" s="27">
        <f t="shared" ref="Z378:Z388" si="6">SUM(N378:Y378)</f>
        <v>14838540.800000001</v>
      </c>
    </row>
    <row r="379" spans="1:26" x14ac:dyDescent="0.2">
      <c r="A379" s="1">
        <v>38047</v>
      </c>
      <c r="B379">
        <v>-1364.14</v>
      </c>
      <c r="C379">
        <v>1126071.6100000001</v>
      </c>
      <c r="D379" s="27">
        <v>1124707.47</v>
      </c>
      <c r="E379">
        <v>1124611.8895984299</v>
      </c>
      <c r="F379">
        <v>50</v>
      </c>
      <c r="G379" s="60">
        <v>117553.055439106</v>
      </c>
      <c r="H379">
        <v>9.57068063821397</v>
      </c>
      <c r="I379">
        <v>450.86205550800003</v>
      </c>
      <c r="J379">
        <v>0</v>
      </c>
      <c r="M379">
        <v>2005</v>
      </c>
      <c r="N379">
        <v>987927.33</v>
      </c>
      <c r="O379">
        <v>911752.17</v>
      </c>
      <c r="P379">
        <v>1141508.8</v>
      </c>
      <c r="Q379">
        <v>1070490.58</v>
      </c>
      <c r="R379">
        <v>994797.17</v>
      </c>
      <c r="S379">
        <v>979611.51</v>
      </c>
      <c r="T379">
        <v>1057589.3600000001</v>
      </c>
      <c r="U379">
        <v>1111822.3899999999</v>
      </c>
      <c r="V379">
        <v>367970.38</v>
      </c>
      <c r="W379">
        <v>341114.27</v>
      </c>
      <c r="X379">
        <v>536586.6</v>
      </c>
      <c r="Y379">
        <v>963070.66</v>
      </c>
      <c r="Z379" s="27">
        <f t="shared" si="6"/>
        <v>10464241.219999999</v>
      </c>
    </row>
    <row r="380" spans="1:26" x14ac:dyDescent="0.2">
      <c r="A380" s="1">
        <v>38078</v>
      </c>
      <c r="B380">
        <v>89308.97</v>
      </c>
      <c r="C380">
        <v>1034322.64</v>
      </c>
      <c r="D380" s="27">
        <v>1123631.6100000001</v>
      </c>
      <c r="E380">
        <v>1124081.0682401101</v>
      </c>
      <c r="F380">
        <v>50</v>
      </c>
      <c r="G380" s="60">
        <v>187504.629687554</v>
      </c>
      <c r="H380">
        <v>5.9960214917486399</v>
      </c>
      <c r="I380">
        <v>200.72116883499999</v>
      </c>
      <c r="J380">
        <v>0</v>
      </c>
      <c r="M380">
        <v>2006</v>
      </c>
      <c r="N380">
        <v>905461.43</v>
      </c>
      <c r="O380">
        <v>726668.16</v>
      </c>
      <c r="P380">
        <v>843111.23</v>
      </c>
      <c r="Q380">
        <v>891182.97</v>
      </c>
      <c r="R380">
        <v>1056011.52</v>
      </c>
      <c r="S380">
        <v>1371316.34</v>
      </c>
      <c r="T380">
        <v>1674534.82</v>
      </c>
      <c r="U380">
        <v>1561055.42</v>
      </c>
      <c r="V380">
        <v>1359323.88</v>
      </c>
      <c r="W380">
        <v>1286966.21</v>
      </c>
      <c r="X380">
        <v>1218890.06</v>
      </c>
      <c r="Y380">
        <v>1171698.8600000001</v>
      </c>
      <c r="Z380" s="27">
        <f t="shared" si="6"/>
        <v>14066220.9</v>
      </c>
    </row>
    <row r="381" spans="1:26" x14ac:dyDescent="0.2">
      <c r="A381" s="1">
        <v>38108</v>
      </c>
      <c r="B381">
        <v>7596.17</v>
      </c>
      <c r="C381">
        <v>1247007.29</v>
      </c>
      <c r="D381" s="27">
        <v>1254603.46</v>
      </c>
      <c r="E381">
        <v>1254603.4495715301</v>
      </c>
      <c r="F381">
        <v>50</v>
      </c>
      <c r="G381" s="60">
        <v>196468.560773203</v>
      </c>
      <c r="H381">
        <v>6.3868998419537499</v>
      </c>
      <c r="I381">
        <v>221.57017971900001</v>
      </c>
      <c r="J381">
        <v>0</v>
      </c>
      <c r="M381">
        <v>2007</v>
      </c>
      <c r="N381">
        <v>1143074.33</v>
      </c>
      <c r="O381">
        <v>1197717.31</v>
      </c>
      <c r="P381">
        <v>1430511.74</v>
      </c>
      <c r="Q381">
        <v>1219678.43</v>
      </c>
      <c r="R381">
        <v>1383533.4</v>
      </c>
      <c r="S381">
        <v>1414467.14</v>
      </c>
      <c r="T381">
        <v>1498284.04</v>
      </c>
      <c r="U381">
        <v>1234923.1100000001</v>
      </c>
      <c r="V381">
        <v>1661120.16</v>
      </c>
      <c r="W381">
        <v>2031002.01</v>
      </c>
      <c r="X381">
        <v>2411930.35</v>
      </c>
      <c r="Y381">
        <v>2354820.6800000002</v>
      </c>
      <c r="Z381" s="27">
        <f t="shared" si="6"/>
        <v>18981062.699999999</v>
      </c>
    </row>
    <row r="382" spans="1:26" x14ac:dyDescent="0.2">
      <c r="A382" s="1">
        <v>38139</v>
      </c>
      <c r="B382">
        <v>5734.81</v>
      </c>
      <c r="C382">
        <v>1204838.3</v>
      </c>
      <c r="D382" s="27">
        <v>1210573.1100000001</v>
      </c>
      <c r="E382">
        <v>1198508.82964906</v>
      </c>
      <c r="F382">
        <v>50</v>
      </c>
      <c r="G382" s="60">
        <v>199993.91430075801</v>
      </c>
      <c r="H382">
        <v>5.9933712579757499</v>
      </c>
      <c r="I382">
        <v>128.94809116100001</v>
      </c>
      <c r="J382">
        <v>0</v>
      </c>
      <c r="M382">
        <v>2008</v>
      </c>
      <c r="N382">
        <v>2430454.83</v>
      </c>
      <c r="O382">
        <v>1938790.52</v>
      </c>
      <c r="P382">
        <v>2328769.7200000002</v>
      </c>
      <c r="Q382">
        <v>2808734.32</v>
      </c>
      <c r="R382">
        <v>3326555.61</v>
      </c>
      <c r="S382">
        <v>3522688.97</v>
      </c>
      <c r="T382">
        <v>6529060.5300000003</v>
      </c>
      <c r="U382">
        <v>4405816.8</v>
      </c>
      <c r="V382">
        <v>795154.97</v>
      </c>
      <c r="W382">
        <v>1702173.01</v>
      </c>
      <c r="X382">
        <v>1773050.64</v>
      </c>
      <c r="Y382">
        <v>624699.32999999996</v>
      </c>
      <c r="Z382" s="27">
        <f t="shared" si="6"/>
        <v>32185949.25</v>
      </c>
    </row>
    <row r="383" spans="1:26" x14ac:dyDescent="0.2">
      <c r="A383" s="1">
        <v>38169</v>
      </c>
      <c r="B383">
        <v>3512.42</v>
      </c>
      <c r="C383">
        <v>1306188.4099999999</v>
      </c>
      <c r="D383" s="27">
        <v>1309700.83</v>
      </c>
      <c r="E383">
        <v>1309599.46048348</v>
      </c>
      <c r="F383">
        <v>50</v>
      </c>
      <c r="G383" s="60">
        <v>163648.10220884599</v>
      </c>
      <c r="H383">
        <v>8.0048388886218298</v>
      </c>
      <c r="I383">
        <v>377.23212704700001</v>
      </c>
      <c r="J383">
        <v>0</v>
      </c>
      <c r="M383">
        <v>2009</v>
      </c>
      <c r="N383">
        <v>853528.4</v>
      </c>
      <c r="O383">
        <v>840169.76</v>
      </c>
      <c r="P383">
        <v>864216.37</v>
      </c>
      <c r="Q383">
        <v>849325.84</v>
      </c>
      <c r="R383">
        <v>1064037.4099999999</v>
      </c>
      <c r="S383">
        <v>1167907.21</v>
      </c>
      <c r="T383">
        <v>1093763.8600000001</v>
      </c>
      <c r="U383">
        <v>1530177.48</v>
      </c>
      <c r="V383">
        <v>1433915.39</v>
      </c>
      <c r="W383">
        <v>1744650.41</v>
      </c>
      <c r="X383">
        <v>1720331.25</v>
      </c>
      <c r="Y383">
        <v>1727998.35</v>
      </c>
      <c r="Z383" s="27">
        <f t="shared" si="6"/>
        <v>14890021.73</v>
      </c>
    </row>
    <row r="384" spans="1:26" x14ac:dyDescent="0.2">
      <c r="A384" s="1">
        <v>38200</v>
      </c>
      <c r="B384">
        <v>3555.15</v>
      </c>
      <c r="C384">
        <v>1322238.21</v>
      </c>
      <c r="D384" s="27">
        <v>1325793.3600000001</v>
      </c>
      <c r="E384">
        <v>1330300.1112029401</v>
      </c>
      <c r="F384">
        <v>50</v>
      </c>
      <c r="G384" s="60">
        <v>192419.05906979099</v>
      </c>
      <c r="H384">
        <v>6.9315528034888896</v>
      </c>
      <c r="I384">
        <v>3462.757136966</v>
      </c>
      <c r="J384">
        <v>0</v>
      </c>
      <c r="M384">
        <v>2010</v>
      </c>
      <c r="N384">
        <v>1750371.96</v>
      </c>
      <c r="O384">
        <v>1794224.1</v>
      </c>
      <c r="P384">
        <v>1153023.25</v>
      </c>
      <c r="Q384">
        <v>1256191.3999999999</v>
      </c>
      <c r="R384">
        <v>1838805.1</v>
      </c>
      <c r="S384">
        <v>1421813.15</v>
      </c>
      <c r="T384">
        <v>1898558.3</v>
      </c>
      <c r="U384">
        <v>2061781.23</v>
      </c>
      <c r="V384">
        <v>2167237.31</v>
      </c>
      <c r="W384">
        <v>2823279.95</v>
      </c>
      <c r="X384">
        <v>1994963.82</v>
      </c>
      <c r="Y384">
        <v>2383123.06</v>
      </c>
      <c r="Z384" s="27">
        <f t="shared" si="6"/>
        <v>22543372.630000003</v>
      </c>
    </row>
    <row r="385" spans="1:26" x14ac:dyDescent="0.2">
      <c r="A385" s="1">
        <v>38231</v>
      </c>
      <c r="B385">
        <v>2968.99</v>
      </c>
      <c r="C385">
        <v>1127499.6599999999</v>
      </c>
      <c r="D385" s="27">
        <v>1130468.6499999999</v>
      </c>
      <c r="E385">
        <v>1130471.7363190299</v>
      </c>
      <c r="F385">
        <v>50</v>
      </c>
      <c r="G385" s="60">
        <v>169816.85131197999</v>
      </c>
      <c r="H385">
        <v>6.6605395557679996</v>
      </c>
      <c r="I385">
        <v>600.11908038499996</v>
      </c>
      <c r="J385">
        <v>0</v>
      </c>
      <c r="M385">
        <v>2011</v>
      </c>
      <c r="N385">
        <v>2439093.5299999998</v>
      </c>
      <c r="O385">
        <v>2254354.61</v>
      </c>
      <c r="P385">
        <v>2503500.69</v>
      </c>
      <c r="Q385">
        <v>2831878.53</v>
      </c>
      <c r="R385">
        <v>2822311.98</v>
      </c>
      <c r="S385">
        <v>3024768.08</v>
      </c>
      <c r="T385">
        <v>3089396.21</v>
      </c>
      <c r="U385">
        <v>3203605.72</v>
      </c>
      <c r="V385">
        <v>2623018.41</v>
      </c>
      <c r="W385">
        <v>2636725.04</v>
      </c>
      <c r="X385">
        <v>2599962.52</v>
      </c>
      <c r="Y385">
        <v>2451587.66</v>
      </c>
      <c r="Z385" s="27">
        <f t="shared" si="6"/>
        <v>32480202.979999997</v>
      </c>
    </row>
    <row r="386" spans="1:26" x14ac:dyDescent="0.2">
      <c r="A386" s="1">
        <v>38261</v>
      </c>
      <c r="B386">
        <v>4268.4399999999996</v>
      </c>
      <c r="C386">
        <v>1417066.47</v>
      </c>
      <c r="D386" s="27">
        <v>1421334.91</v>
      </c>
      <c r="E386">
        <v>1421283.87030016</v>
      </c>
      <c r="F386">
        <v>50</v>
      </c>
      <c r="G386" s="60">
        <v>185917.285276785</v>
      </c>
      <c r="H386">
        <v>7.6476442630323103</v>
      </c>
      <c r="I386">
        <v>545.38984537900001</v>
      </c>
      <c r="J386">
        <v>0</v>
      </c>
      <c r="M386">
        <v>2012</v>
      </c>
      <c r="N386">
        <v>2491444.2200000002</v>
      </c>
      <c r="O386">
        <v>2159844.5499999998</v>
      </c>
      <c r="P386">
        <v>2300044.59</v>
      </c>
      <c r="Q386">
        <v>2338008.48</v>
      </c>
      <c r="R386">
        <v>1975992.07</v>
      </c>
      <c r="S386">
        <v>1737691.29</v>
      </c>
      <c r="T386">
        <v>1707399.34</v>
      </c>
      <c r="U386">
        <v>1735852.35</v>
      </c>
      <c r="V386">
        <v>1618675.96</v>
      </c>
      <c r="W386">
        <v>1928800.16</v>
      </c>
      <c r="X386">
        <v>2285061.46</v>
      </c>
      <c r="Y386">
        <v>2528149.52</v>
      </c>
      <c r="Z386" s="27">
        <f t="shared" si="6"/>
        <v>24806963.989999998</v>
      </c>
    </row>
    <row r="387" spans="1:26" x14ac:dyDescent="0.2">
      <c r="A387" s="1">
        <v>38292</v>
      </c>
      <c r="B387">
        <v>3219.79</v>
      </c>
      <c r="C387">
        <v>1384888.87</v>
      </c>
      <c r="D387" s="27">
        <v>1388108.66</v>
      </c>
      <c r="E387">
        <v>1387985.22907388</v>
      </c>
      <c r="F387">
        <v>50</v>
      </c>
      <c r="G387" s="60">
        <v>205341.987704698</v>
      </c>
      <c r="H387">
        <v>6.7617948964543304</v>
      </c>
      <c r="I387">
        <v>495.175415536</v>
      </c>
      <c r="J387">
        <v>0</v>
      </c>
      <c r="M387">
        <v>2013</v>
      </c>
      <c r="N387">
        <v>2364425.5099999998</v>
      </c>
      <c r="O387">
        <v>2308981.36</v>
      </c>
      <c r="P387">
        <v>2240616.2599999998</v>
      </c>
      <c r="Q387">
        <v>2177080.23</v>
      </c>
      <c r="R387">
        <v>2375025.2799999998</v>
      </c>
      <c r="S387">
        <v>2055890.02</v>
      </c>
      <c r="T387">
        <v>2162130.13</v>
      </c>
      <c r="U387">
        <v>2245379.2599999998</v>
      </c>
      <c r="V387">
        <v>2517742.4900000002</v>
      </c>
      <c r="W387">
        <v>2532905.9300000002</v>
      </c>
      <c r="X387">
        <v>2534686.58</v>
      </c>
      <c r="Y387">
        <v>2375311.29</v>
      </c>
      <c r="Z387" s="27">
        <f t="shared" si="6"/>
        <v>27890174.339999996</v>
      </c>
    </row>
    <row r="388" spans="1:26" x14ac:dyDescent="0.2">
      <c r="A388" s="1">
        <v>38322</v>
      </c>
      <c r="B388">
        <v>3873.92</v>
      </c>
      <c r="C388">
        <v>1135649.31</v>
      </c>
      <c r="D388" s="27">
        <v>1139523.23</v>
      </c>
      <c r="E388">
        <v>1139523.6052123299</v>
      </c>
      <c r="F388">
        <v>50</v>
      </c>
      <c r="G388" s="60">
        <v>157007.067945307</v>
      </c>
      <c r="H388">
        <v>7.2604028532289799</v>
      </c>
      <c r="I388">
        <v>410.95887488599999</v>
      </c>
      <c r="J388">
        <v>0</v>
      </c>
      <c r="M388">
        <v>2014</v>
      </c>
      <c r="N388">
        <v>2349543.7400000002</v>
      </c>
      <c r="O388">
        <v>2643302.5299999998</v>
      </c>
      <c r="P388">
        <v>2230886.4500000002</v>
      </c>
      <c r="Q388">
        <v>2251449.63</v>
      </c>
      <c r="R388">
        <v>2175646.7799999998</v>
      </c>
      <c r="S388">
        <v>2032220.5</v>
      </c>
      <c r="T388">
        <v>1753420.7</v>
      </c>
      <c r="U388">
        <v>1843120.04</v>
      </c>
      <c r="V388">
        <v>1975996.23</v>
      </c>
      <c r="W388">
        <v>1834275.25</v>
      </c>
      <c r="X388">
        <v>1525310.46</v>
      </c>
      <c r="Y388">
        <v>1151839.3600000001</v>
      </c>
      <c r="Z388" s="27">
        <f t="shared" si="6"/>
        <v>23767011.669999998</v>
      </c>
    </row>
    <row r="389" spans="1:26" x14ac:dyDescent="0.2">
      <c r="A389" s="1">
        <v>38353</v>
      </c>
      <c r="B389">
        <v>3846.77</v>
      </c>
      <c r="C389">
        <v>984080.56</v>
      </c>
      <c r="D389">
        <v>987927.33</v>
      </c>
      <c r="E389">
        <v>987917.356789866</v>
      </c>
      <c r="F389">
        <v>50</v>
      </c>
      <c r="G389">
        <v>75863.331130588995</v>
      </c>
      <c r="H389">
        <v>13.0311242840259</v>
      </c>
      <c r="I389">
        <v>667.13977305399999</v>
      </c>
      <c r="J389">
        <v>0</v>
      </c>
      <c r="M389">
        <v>2015</v>
      </c>
      <c r="N389">
        <v>775098.08</v>
      </c>
      <c r="O389">
        <v>758360.85</v>
      </c>
      <c r="P389">
        <v>745236.66</v>
      </c>
      <c r="Q389">
        <v>782388.58</v>
      </c>
      <c r="R389">
        <v>800395.89</v>
      </c>
      <c r="S389">
        <v>695587.12</v>
      </c>
      <c r="T389">
        <v>658635.32999999996</v>
      </c>
      <c r="U389">
        <v>508483.03</v>
      </c>
      <c r="V389">
        <v>571883.74</v>
      </c>
      <c r="W389">
        <v>591755.44999999995</v>
      </c>
      <c r="X389">
        <v>599701.36</v>
      </c>
      <c r="Y389">
        <v>544222.93999999994</v>
      </c>
      <c r="Z389" s="27">
        <f>SUM(N389:Y389)</f>
        <v>8031749.0300000012</v>
      </c>
    </row>
    <row r="390" spans="1:26" x14ac:dyDescent="0.2">
      <c r="A390" s="1">
        <v>38384</v>
      </c>
      <c r="B390">
        <v>3408.5</v>
      </c>
      <c r="C390">
        <v>908343.67</v>
      </c>
      <c r="D390">
        <v>911752.17</v>
      </c>
      <c r="E390">
        <v>903140.33444760204</v>
      </c>
      <c r="F390">
        <v>50</v>
      </c>
      <c r="G390">
        <v>104452.28007650501</v>
      </c>
      <c r="H390">
        <v>8.6505911989314299</v>
      </c>
      <c r="I390">
        <v>433.64029053299998</v>
      </c>
      <c r="J390">
        <v>0</v>
      </c>
      <c r="M390">
        <v>2016</v>
      </c>
      <c r="N390">
        <v>424219.86</v>
      </c>
      <c r="O390">
        <v>412501.2</v>
      </c>
      <c r="P390">
        <v>586164.29</v>
      </c>
      <c r="Q390">
        <v>534264.06000000006</v>
      </c>
      <c r="R390">
        <v>585958.79</v>
      </c>
      <c r="S390">
        <v>630892.68999999994</v>
      </c>
      <c r="T390">
        <v>585034.36</v>
      </c>
      <c r="U390">
        <v>536345.55000000005</v>
      </c>
      <c r="V390">
        <v>549995.53</v>
      </c>
      <c r="W390">
        <v>654919.15</v>
      </c>
      <c r="X390">
        <v>576795.97</v>
      </c>
      <c r="Y390">
        <v>728334.7</v>
      </c>
      <c r="Z390" s="27">
        <f>SUM(N390:Y390)</f>
        <v>6805426.1500000004</v>
      </c>
    </row>
    <row r="391" spans="1:26" x14ac:dyDescent="0.2">
      <c r="A391" s="1">
        <v>38412</v>
      </c>
      <c r="B391">
        <v>6828.65</v>
      </c>
      <c r="C391">
        <v>1134680.1499999999</v>
      </c>
      <c r="D391">
        <v>1141508.8</v>
      </c>
      <c r="E391">
        <v>1141510.9855140001</v>
      </c>
      <c r="F391">
        <v>50</v>
      </c>
      <c r="G391">
        <v>97086.912026969003</v>
      </c>
      <c r="H391">
        <v>11.7619632925835</v>
      </c>
      <c r="I391">
        <v>421.70993749199999</v>
      </c>
      <c r="J391">
        <v>0</v>
      </c>
      <c r="M391">
        <v>2017</v>
      </c>
      <c r="N391">
        <v>625386.80000000005</v>
      </c>
      <c r="O391">
        <v>642143.75</v>
      </c>
      <c r="P391">
        <v>580496.03</v>
      </c>
      <c r="Q391">
        <v>510088.89</v>
      </c>
      <c r="R391">
        <v>577125.53</v>
      </c>
      <c r="S391">
        <v>515281.16</v>
      </c>
      <c r="T391">
        <v>635920.65</v>
      </c>
      <c r="U391">
        <v>726667.97</v>
      </c>
      <c r="V391">
        <v>766158.7</v>
      </c>
      <c r="W391">
        <v>675940.11</v>
      </c>
      <c r="X391">
        <v>500095.81</v>
      </c>
      <c r="Z391" s="27">
        <f>SUM(N391:Y391)</f>
        <v>6755305.4000000004</v>
      </c>
    </row>
    <row r="392" spans="1:26" x14ac:dyDescent="0.2">
      <c r="A392" s="1">
        <v>38443</v>
      </c>
      <c r="B392">
        <v>3784.04</v>
      </c>
      <c r="C392">
        <v>1066706.54</v>
      </c>
      <c r="D392">
        <v>1070490.58</v>
      </c>
      <c r="E392">
        <v>1070490.7955952999</v>
      </c>
      <c r="F392">
        <v>50</v>
      </c>
      <c r="G392">
        <v>99100.186844940996</v>
      </c>
      <c r="H392">
        <v>10.8070143273744</v>
      </c>
      <c r="I392">
        <v>486.34348345699999</v>
      </c>
      <c r="J392">
        <v>0</v>
      </c>
    </row>
    <row r="393" spans="1:26" x14ac:dyDescent="0.2">
      <c r="A393" s="1">
        <v>38473</v>
      </c>
      <c r="B393">
        <v>3381.61</v>
      </c>
      <c r="C393">
        <v>991415.56</v>
      </c>
      <c r="D393">
        <v>994797.17</v>
      </c>
      <c r="E393">
        <v>994794.38144844305</v>
      </c>
      <c r="F393">
        <v>50</v>
      </c>
      <c r="G393">
        <v>101803.177701041</v>
      </c>
      <c r="H393">
        <v>9.7815125859643093</v>
      </c>
      <c r="I393">
        <v>994.68252545099995</v>
      </c>
      <c r="J393">
        <v>0</v>
      </c>
      <c r="M393" s="10" t="s">
        <v>50</v>
      </c>
    </row>
    <row r="394" spans="1:26" x14ac:dyDescent="0.2">
      <c r="A394" s="1">
        <v>38504</v>
      </c>
      <c r="B394">
        <v>2995.03</v>
      </c>
      <c r="C394">
        <v>976616.48</v>
      </c>
      <c r="D394">
        <v>979611.51</v>
      </c>
      <c r="E394">
        <v>979611.37512908201</v>
      </c>
      <c r="F394">
        <v>50</v>
      </c>
      <c r="G394">
        <v>111646.93922349899</v>
      </c>
      <c r="H394">
        <v>8.7828734189598201</v>
      </c>
      <c r="I394">
        <v>969.55968521</v>
      </c>
      <c r="J394">
        <v>0</v>
      </c>
    </row>
    <row r="395" spans="1:26" x14ac:dyDescent="0.2">
      <c r="A395" s="1">
        <v>38534</v>
      </c>
      <c r="B395">
        <v>3964.86</v>
      </c>
      <c r="C395">
        <v>1053624.5</v>
      </c>
      <c r="D395">
        <v>1057589.3600000001</v>
      </c>
      <c r="E395">
        <v>1057611.4483173401</v>
      </c>
      <c r="F395">
        <v>50</v>
      </c>
      <c r="G395">
        <v>97575.238948245998</v>
      </c>
      <c r="H395">
        <v>10.8403093240956</v>
      </c>
      <c r="I395">
        <v>134.324254188</v>
      </c>
      <c r="J395">
        <v>0</v>
      </c>
      <c r="N395" s="9" t="s">
        <v>21</v>
      </c>
      <c r="O395" s="9" t="s">
        <v>22</v>
      </c>
      <c r="P395" s="9" t="s">
        <v>23</v>
      </c>
      <c r="Q395" s="9" t="s">
        <v>24</v>
      </c>
      <c r="R395" s="9" t="s">
        <v>25</v>
      </c>
      <c r="S395" s="9" t="s">
        <v>26</v>
      </c>
      <c r="T395" s="9" t="s">
        <v>27</v>
      </c>
      <c r="U395" s="9" t="s">
        <v>28</v>
      </c>
      <c r="V395" s="9" t="s">
        <v>29</v>
      </c>
      <c r="W395" s="9" t="s">
        <v>30</v>
      </c>
      <c r="X395" s="9" t="s">
        <v>31</v>
      </c>
      <c r="Y395" s="9" t="s">
        <v>32</v>
      </c>
    </row>
    <row r="396" spans="1:26" x14ac:dyDescent="0.2">
      <c r="A396" s="1">
        <v>38565</v>
      </c>
      <c r="B396">
        <v>4042.81</v>
      </c>
      <c r="C396">
        <v>1107779.58</v>
      </c>
      <c r="D396">
        <v>1111822.3899999999</v>
      </c>
      <c r="E396">
        <v>1111804.2588180299</v>
      </c>
      <c r="F396">
        <v>50</v>
      </c>
      <c r="G396">
        <v>88851.285818939999</v>
      </c>
      <c r="H396">
        <v>12.5173991219788</v>
      </c>
      <c r="I396">
        <v>382.74827866499999</v>
      </c>
      <c r="J396">
        <v>0</v>
      </c>
      <c r="M396">
        <v>2004</v>
      </c>
      <c r="N396">
        <v>202396.636995676</v>
      </c>
      <c r="O396">
        <v>207869.61792387001</v>
      </c>
      <c r="P396">
        <v>117553.055439106</v>
      </c>
      <c r="Q396">
        <v>187504.629687554</v>
      </c>
      <c r="R396">
        <v>196468.560773203</v>
      </c>
      <c r="S396">
        <v>199993.91430075801</v>
      </c>
      <c r="T396">
        <v>163648.10220884599</v>
      </c>
      <c r="U396">
        <v>192419.05906979099</v>
      </c>
      <c r="V396">
        <v>169816.85131197999</v>
      </c>
      <c r="W396">
        <v>185917.285276785</v>
      </c>
      <c r="X396">
        <v>205341.987704698</v>
      </c>
      <c r="Y396">
        <v>157007.067945307</v>
      </c>
      <c r="Z396" s="27">
        <f t="shared" ref="Z396:Z406" si="7">SUM(N396:Y396)</f>
        <v>2185936.7686375738</v>
      </c>
    </row>
    <row r="397" spans="1:26" x14ac:dyDescent="0.2">
      <c r="A397" s="1">
        <v>38596</v>
      </c>
      <c r="B397">
        <v>3167.57</v>
      </c>
      <c r="C397">
        <v>364802.81</v>
      </c>
      <c r="D397">
        <v>367970.38</v>
      </c>
      <c r="E397">
        <v>358495.67431659403</v>
      </c>
      <c r="F397">
        <v>50</v>
      </c>
      <c r="G397">
        <v>17989.347598212</v>
      </c>
      <c r="H397">
        <v>19.929418672396402</v>
      </c>
      <c r="I397">
        <v>21.565611443000002</v>
      </c>
      <c r="J397">
        <v>0</v>
      </c>
      <c r="M397">
        <v>2005</v>
      </c>
      <c r="N397">
        <v>75863.331130588995</v>
      </c>
      <c r="O397">
        <v>104452.28007650501</v>
      </c>
      <c r="P397">
        <v>97086.912026969003</v>
      </c>
      <c r="Q397">
        <v>99100.186844940996</v>
      </c>
      <c r="R397">
        <v>101803.177701041</v>
      </c>
      <c r="S397">
        <v>111646.93922349899</v>
      </c>
      <c r="T397">
        <v>97575.238948245998</v>
      </c>
      <c r="U397">
        <v>88851.285818939999</v>
      </c>
      <c r="V397">
        <v>17989.347598212</v>
      </c>
      <c r="W397">
        <v>48287.432499511</v>
      </c>
      <c r="X397">
        <v>133157.61802436001</v>
      </c>
      <c r="Y397">
        <v>124074.641150272</v>
      </c>
      <c r="Z397" s="27">
        <f t="shared" si="7"/>
        <v>1099888.3910430851</v>
      </c>
    </row>
    <row r="398" spans="1:26" x14ac:dyDescent="0.2">
      <c r="A398" s="1">
        <v>38626</v>
      </c>
      <c r="B398">
        <v>3548.03</v>
      </c>
      <c r="C398">
        <v>337566.24</v>
      </c>
      <c r="D398">
        <v>341114.27</v>
      </c>
      <c r="E398">
        <v>362456.30138388003</v>
      </c>
      <c r="F398">
        <v>50</v>
      </c>
      <c r="G398">
        <v>48287.432499511</v>
      </c>
      <c r="H398">
        <v>7.5070547902370999</v>
      </c>
      <c r="I398">
        <v>40.100069824999999</v>
      </c>
      <c r="J398">
        <v>0</v>
      </c>
      <c r="M398">
        <v>2006</v>
      </c>
      <c r="N398">
        <v>93695.286434990994</v>
      </c>
      <c r="O398">
        <v>78823.152015365005</v>
      </c>
      <c r="P398">
        <v>58866.626459587002</v>
      </c>
      <c r="Q398">
        <v>59288.843747694998</v>
      </c>
      <c r="R398">
        <v>75631.316814859005</v>
      </c>
      <c r="S398">
        <v>217078.02307064901</v>
      </c>
      <c r="T398">
        <v>144437.990829683</v>
      </c>
      <c r="U398">
        <v>143698.76696647701</v>
      </c>
      <c r="V398">
        <v>127503.22203607101</v>
      </c>
      <c r="W398">
        <v>132689.848022174</v>
      </c>
      <c r="X398">
        <v>143456.290284446</v>
      </c>
      <c r="Y398">
        <v>121099.30986585699</v>
      </c>
      <c r="Z398" s="27">
        <f t="shared" si="7"/>
        <v>1396268.6765478542</v>
      </c>
    </row>
    <row r="399" spans="1:26" x14ac:dyDescent="0.2">
      <c r="A399" s="1">
        <v>38657</v>
      </c>
      <c r="B399">
        <v>4394.83</v>
      </c>
      <c r="C399">
        <v>532191.77</v>
      </c>
      <c r="D399">
        <v>536586.6</v>
      </c>
      <c r="E399">
        <v>533785.21749913902</v>
      </c>
      <c r="F399">
        <v>50</v>
      </c>
      <c r="G399">
        <v>133157.61802436001</v>
      </c>
      <c r="H399">
        <v>4.0092254630658601</v>
      </c>
      <c r="I399">
        <v>73.695285322999993</v>
      </c>
      <c r="J399">
        <v>0</v>
      </c>
      <c r="M399">
        <v>2007</v>
      </c>
      <c r="N399">
        <v>139813.36079492301</v>
      </c>
      <c r="O399">
        <v>170369.65423182899</v>
      </c>
      <c r="P399">
        <v>176440.84436749801</v>
      </c>
      <c r="Q399">
        <v>133147.786806285</v>
      </c>
      <c r="R399">
        <v>104293.78608622</v>
      </c>
      <c r="S399">
        <v>92260.233787466001</v>
      </c>
      <c r="T399">
        <v>93637.140576147998</v>
      </c>
      <c r="U399">
        <v>129545.273739713</v>
      </c>
      <c r="V399">
        <v>82692.913353579002</v>
      </c>
      <c r="W399">
        <v>84879.310575566997</v>
      </c>
      <c r="X399">
        <v>92895.977199407993</v>
      </c>
      <c r="Y399">
        <v>116387.480061001</v>
      </c>
      <c r="Z399" s="27">
        <f t="shared" si="7"/>
        <v>1416363.7615796367</v>
      </c>
    </row>
    <row r="400" spans="1:26" x14ac:dyDescent="0.2">
      <c r="A400" s="1">
        <v>38687</v>
      </c>
      <c r="B400">
        <v>5155</v>
      </c>
      <c r="C400">
        <v>957915.66</v>
      </c>
      <c r="D400">
        <v>963070.66</v>
      </c>
      <c r="E400">
        <v>962968.14090160897</v>
      </c>
      <c r="F400">
        <v>50</v>
      </c>
      <c r="G400">
        <v>124074.641150272</v>
      </c>
      <c r="H400">
        <v>7.76212226923563</v>
      </c>
      <c r="I400">
        <v>114.394218338</v>
      </c>
      <c r="J400">
        <v>0</v>
      </c>
      <c r="M400">
        <v>2008</v>
      </c>
      <c r="N400">
        <v>118462.27632332301</v>
      </c>
      <c r="O400">
        <v>152631.047643987</v>
      </c>
      <c r="P400">
        <v>122703.611444364</v>
      </c>
      <c r="Q400">
        <v>171906.23600682299</v>
      </c>
      <c r="R400">
        <v>143771.28887057299</v>
      </c>
      <c r="S400">
        <v>135266.896780854</v>
      </c>
      <c r="T400">
        <v>224076.335519018</v>
      </c>
      <c r="U400">
        <v>118882.836612429</v>
      </c>
      <c r="V400">
        <v>46231.033824145001</v>
      </c>
      <c r="W400">
        <v>100914.663162978</v>
      </c>
      <c r="X400">
        <v>91062.206747122997</v>
      </c>
      <c r="Y400">
        <v>56959.131228856</v>
      </c>
      <c r="Z400" s="27">
        <f t="shared" si="7"/>
        <v>1482867.564164473</v>
      </c>
    </row>
    <row r="401" spans="1:26" x14ac:dyDescent="0.2">
      <c r="A401" s="1">
        <v>38718</v>
      </c>
      <c r="B401">
        <v>4652.67</v>
      </c>
      <c r="C401">
        <v>900808.76</v>
      </c>
      <c r="D401">
        <v>905461.43</v>
      </c>
      <c r="E401">
        <v>905461.43285357603</v>
      </c>
      <c r="F401">
        <v>50</v>
      </c>
      <c r="G401">
        <v>93695.286434990994</v>
      </c>
      <c r="H401">
        <v>10.616764754834501</v>
      </c>
      <c r="I401">
        <v>89279.381863560004</v>
      </c>
      <c r="J401">
        <v>0</v>
      </c>
      <c r="M401">
        <v>2009</v>
      </c>
      <c r="N401">
        <v>77028.279676791004</v>
      </c>
      <c r="O401">
        <v>45310.607915082001</v>
      </c>
      <c r="P401">
        <v>58477.520951291997</v>
      </c>
      <c r="Q401">
        <v>52432.976963521003</v>
      </c>
      <c r="R401">
        <v>57800.622627236</v>
      </c>
      <c r="S401">
        <v>46161.438474187999</v>
      </c>
      <c r="T401">
        <v>50039.621105999002</v>
      </c>
      <c r="U401">
        <v>78184.520630215993</v>
      </c>
      <c r="V401">
        <v>60907.713091705002</v>
      </c>
      <c r="W401">
        <v>64783.941437704998</v>
      </c>
      <c r="X401">
        <v>66895.268219325997</v>
      </c>
      <c r="Y401">
        <v>64618.807421789999</v>
      </c>
      <c r="Z401" s="27">
        <f t="shared" si="7"/>
        <v>722641.31851485092</v>
      </c>
    </row>
    <row r="402" spans="1:26" x14ac:dyDescent="0.2">
      <c r="A402" s="1">
        <v>38749</v>
      </c>
      <c r="B402">
        <v>3490.93</v>
      </c>
      <c r="C402">
        <v>723177.23</v>
      </c>
      <c r="D402">
        <v>726668.16</v>
      </c>
      <c r="E402">
        <v>726889.27087654802</v>
      </c>
      <c r="F402">
        <v>50</v>
      </c>
      <c r="G402">
        <v>78823.152015365005</v>
      </c>
      <c r="H402">
        <v>9.2296598457568795</v>
      </c>
      <c r="I402">
        <v>621.61019565699996</v>
      </c>
      <c r="J402">
        <v>0</v>
      </c>
      <c r="M402">
        <v>2010</v>
      </c>
      <c r="N402">
        <v>54565.35133238</v>
      </c>
      <c r="O402">
        <v>342588.26499507</v>
      </c>
      <c r="P402">
        <v>416458.330086648</v>
      </c>
      <c r="Q402">
        <v>435112.18492928398</v>
      </c>
      <c r="R402">
        <v>472108.91980472999</v>
      </c>
      <c r="S402">
        <v>410810.24636924302</v>
      </c>
      <c r="T402">
        <v>439136.82841497299</v>
      </c>
      <c r="U402">
        <v>429190.31375319802</v>
      </c>
      <c r="V402">
        <v>437198.775979581</v>
      </c>
      <c r="W402">
        <v>350941.01824559103</v>
      </c>
      <c r="X402">
        <v>443385.45901243697</v>
      </c>
      <c r="Y402">
        <v>553709.92037151405</v>
      </c>
      <c r="Z402" s="27">
        <f t="shared" si="7"/>
        <v>4785205.613294648</v>
      </c>
    </row>
    <row r="403" spans="1:26" x14ac:dyDescent="0.2">
      <c r="A403" s="1">
        <v>38777</v>
      </c>
      <c r="B403">
        <v>3810.69</v>
      </c>
      <c r="C403">
        <v>839300.54</v>
      </c>
      <c r="D403">
        <v>843111.23</v>
      </c>
      <c r="E403">
        <v>843088.290993965</v>
      </c>
      <c r="F403">
        <v>50</v>
      </c>
      <c r="G403">
        <v>58866.626459587002</v>
      </c>
      <c r="H403">
        <v>14.331612563519499</v>
      </c>
      <c r="I403">
        <v>565.39234626699999</v>
      </c>
      <c r="J403">
        <v>0</v>
      </c>
      <c r="M403">
        <v>2011</v>
      </c>
      <c r="N403">
        <v>503270.05829795101</v>
      </c>
      <c r="O403">
        <v>443743.86455988901</v>
      </c>
      <c r="P403">
        <v>452090.417472589</v>
      </c>
      <c r="Q403">
        <v>519268.93891762203</v>
      </c>
      <c r="R403">
        <v>483579.40406041901</v>
      </c>
      <c r="S403">
        <v>468198.88349111198</v>
      </c>
      <c r="T403">
        <v>508309.41338019498</v>
      </c>
      <c r="U403">
        <v>484960.00108343799</v>
      </c>
      <c r="V403">
        <v>377283.77064324002</v>
      </c>
      <c r="W403">
        <v>457619.84300516697</v>
      </c>
      <c r="X403">
        <v>443475.94984706602</v>
      </c>
      <c r="Y403">
        <v>364456.93324167799</v>
      </c>
      <c r="Z403" s="27">
        <f t="shared" si="7"/>
        <v>5506257.4780003661</v>
      </c>
    </row>
    <row r="404" spans="1:26" x14ac:dyDescent="0.2">
      <c r="A404" s="1">
        <v>38808</v>
      </c>
      <c r="B404">
        <v>2543.67</v>
      </c>
      <c r="C404">
        <v>888639.3</v>
      </c>
      <c r="D404">
        <v>891182.97</v>
      </c>
      <c r="E404">
        <v>891171.20575864997</v>
      </c>
      <c r="F404">
        <v>50</v>
      </c>
      <c r="G404">
        <v>59288.843747694998</v>
      </c>
      <c r="H404">
        <v>15.0312099463621</v>
      </c>
      <c r="I404">
        <v>11.852090013</v>
      </c>
      <c r="J404">
        <v>0</v>
      </c>
      <c r="M404">
        <v>2012</v>
      </c>
      <c r="N404">
        <v>336284.02036967</v>
      </c>
      <c r="O404">
        <v>397909.86254663701</v>
      </c>
      <c r="P404">
        <v>472902.95041148202</v>
      </c>
      <c r="Q404">
        <v>379718.49482364702</v>
      </c>
      <c r="R404">
        <v>452378.57055833301</v>
      </c>
      <c r="S404">
        <v>416463.64520057</v>
      </c>
      <c r="T404">
        <v>422924.26742790302</v>
      </c>
      <c r="U404">
        <v>373709.75156937802</v>
      </c>
      <c r="V404">
        <v>349850.28468463803</v>
      </c>
      <c r="W404">
        <v>598549.97663883795</v>
      </c>
      <c r="X404">
        <v>720548.78950419801</v>
      </c>
      <c r="Y404">
        <v>876587.41554597602</v>
      </c>
      <c r="Z404" s="27">
        <f t="shared" si="7"/>
        <v>5797828.0292812707</v>
      </c>
    </row>
    <row r="405" spans="1:26" x14ac:dyDescent="0.2">
      <c r="A405" s="1">
        <v>38838</v>
      </c>
      <c r="B405">
        <v>3470.97</v>
      </c>
      <c r="C405">
        <v>1052540.55</v>
      </c>
      <c r="D405">
        <v>1056011.52</v>
      </c>
      <c r="E405">
        <v>1076278.8378254101</v>
      </c>
      <c r="F405">
        <v>50</v>
      </c>
      <c r="G405">
        <v>75631.316814859005</v>
      </c>
      <c r="H405">
        <v>14.230674429195499</v>
      </c>
      <c r="I405">
        <v>5.8084181839999998</v>
      </c>
      <c r="J405">
        <v>0</v>
      </c>
      <c r="M405">
        <v>2013</v>
      </c>
      <c r="N405">
        <v>751006.48017538502</v>
      </c>
      <c r="O405">
        <v>679772.21986127796</v>
      </c>
      <c r="P405">
        <v>761696.73856897803</v>
      </c>
      <c r="Q405">
        <v>876812.776044033</v>
      </c>
      <c r="R405">
        <v>877741.41405352298</v>
      </c>
      <c r="S405">
        <v>965700.02870649402</v>
      </c>
      <c r="T405">
        <v>1039798.8217714099</v>
      </c>
      <c r="U405">
        <v>916768.69238596899</v>
      </c>
      <c r="V405">
        <v>813666.03695019695</v>
      </c>
      <c r="W405">
        <v>905637.28557655704</v>
      </c>
      <c r="X405">
        <v>886772.11024497903</v>
      </c>
      <c r="Y405">
        <v>777209.13868535601</v>
      </c>
      <c r="Z405" s="27">
        <f t="shared" si="7"/>
        <v>10252581.743024159</v>
      </c>
    </row>
    <row r="406" spans="1:26" x14ac:dyDescent="0.2">
      <c r="A406" s="1">
        <v>38869</v>
      </c>
      <c r="B406">
        <v>3826.62</v>
      </c>
      <c r="C406">
        <v>1367489.72</v>
      </c>
      <c r="D406">
        <v>1371316.34</v>
      </c>
      <c r="E406">
        <v>1370736.1857442199</v>
      </c>
      <c r="F406">
        <v>50</v>
      </c>
      <c r="G406">
        <v>217078.02307064901</v>
      </c>
      <c r="H406">
        <v>6.3145184546737401</v>
      </c>
      <c r="I406">
        <v>6.9970394789999997</v>
      </c>
      <c r="J406">
        <v>0</v>
      </c>
      <c r="M406">
        <v>2014</v>
      </c>
      <c r="N406">
        <v>746258.00705594698</v>
      </c>
      <c r="O406">
        <v>746406.12362926896</v>
      </c>
      <c r="P406">
        <v>797968.78951261495</v>
      </c>
      <c r="Q406">
        <v>806115.12890591205</v>
      </c>
      <c r="R406">
        <v>776869.07352123095</v>
      </c>
      <c r="S406">
        <v>720637.50850196194</v>
      </c>
      <c r="T406">
        <v>672035.49250624597</v>
      </c>
      <c r="U406">
        <v>722818.841575164</v>
      </c>
      <c r="V406">
        <v>729091.81030113995</v>
      </c>
      <c r="W406">
        <v>747670.52279164805</v>
      </c>
      <c r="X406">
        <v>795916.30221391795</v>
      </c>
      <c r="Y406">
        <v>990668.82287801395</v>
      </c>
      <c r="Z406" s="27">
        <f t="shared" si="7"/>
        <v>9252456.423393067</v>
      </c>
    </row>
    <row r="407" spans="1:26" x14ac:dyDescent="0.2">
      <c r="A407" s="1">
        <v>38899</v>
      </c>
      <c r="B407">
        <v>4446.3599999999997</v>
      </c>
      <c r="C407">
        <v>1670088.46</v>
      </c>
      <c r="D407">
        <v>1674534.82</v>
      </c>
      <c r="E407">
        <v>1674798.9568757699</v>
      </c>
      <c r="F407">
        <v>50</v>
      </c>
      <c r="G407">
        <v>144437.990829683</v>
      </c>
      <c r="H407">
        <v>11.590154123093299</v>
      </c>
      <c r="I407">
        <v>-740.38192980199995</v>
      </c>
      <c r="J407">
        <v>0</v>
      </c>
      <c r="M407">
        <v>2015</v>
      </c>
      <c r="N407">
        <v>899708.51052111096</v>
      </c>
      <c r="O407">
        <v>764087.71233922697</v>
      </c>
      <c r="P407">
        <v>653060.65485726495</v>
      </c>
      <c r="Q407">
        <v>601966.86870476895</v>
      </c>
      <c r="R407">
        <v>729683.60901917203</v>
      </c>
      <c r="S407">
        <v>728353.81529288006</v>
      </c>
      <c r="T407">
        <v>677363.28461493296</v>
      </c>
      <c r="U407">
        <v>650783.35091578704</v>
      </c>
      <c r="V407">
        <v>609982.36320612906</v>
      </c>
      <c r="W407">
        <v>617871.423769188</v>
      </c>
      <c r="X407">
        <v>609252.25899053004</v>
      </c>
      <c r="Y407">
        <v>616961.82385248004</v>
      </c>
      <c r="Z407" s="27">
        <f>SUM(N407:Y407)</f>
        <v>8159075.6760834716</v>
      </c>
    </row>
    <row r="408" spans="1:26" x14ac:dyDescent="0.2">
      <c r="A408" s="1">
        <v>38930</v>
      </c>
      <c r="B408">
        <v>4869</v>
      </c>
      <c r="C408">
        <v>1556186.42</v>
      </c>
      <c r="D408">
        <v>1561055.42</v>
      </c>
      <c r="E408">
        <v>1560510.8120997001</v>
      </c>
      <c r="F408">
        <v>50</v>
      </c>
      <c r="G408">
        <v>143698.76696647701</v>
      </c>
      <c r="H408">
        <v>10.8598348303648</v>
      </c>
      <c r="I408">
        <v>34.062483323000002</v>
      </c>
      <c r="J408">
        <v>0</v>
      </c>
      <c r="M408">
        <v>2016</v>
      </c>
      <c r="N408">
        <v>590697.90542840306</v>
      </c>
      <c r="O408">
        <v>528200.13873072097</v>
      </c>
      <c r="P408">
        <v>572128.47771476803</v>
      </c>
      <c r="Q408">
        <v>557795.04023474897</v>
      </c>
      <c r="R408">
        <v>539232.48684146302</v>
      </c>
      <c r="S408">
        <v>530767.20209137595</v>
      </c>
      <c r="T408">
        <v>592727.91246714501</v>
      </c>
      <c r="U408">
        <v>550370.36899395101</v>
      </c>
      <c r="V408">
        <v>522096.152186519</v>
      </c>
      <c r="W408">
        <v>528510.38727416703</v>
      </c>
      <c r="X408">
        <v>468333.39504020702</v>
      </c>
      <c r="Y408">
        <v>442245.60875458602</v>
      </c>
      <c r="Z408" s="27">
        <f>SUM(N408:Y408)</f>
        <v>6423105.0757580549</v>
      </c>
    </row>
    <row r="409" spans="1:26" x14ac:dyDescent="0.2">
      <c r="A409" s="1">
        <v>38961</v>
      </c>
      <c r="B409">
        <v>4113.18</v>
      </c>
      <c r="C409">
        <v>1355210.7</v>
      </c>
      <c r="D409">
        <v>1359323.88</v>
      </c>
      <c r="E409">
        <v>1358884.48119381</v>
      </c>
      <c r="F409">
        <v>50</v>
      </c>
      <c r="G409">
        <v>127503.22203607101</v>
      </c>
      <c r="H409">
        <v>10.657655293289</v>
      </c>
      <c r="I409">
        <v>0.90805032799999996</v>
      </c>
      <c r="J409">
        <v>0</v>
      </c>
      <c r="M409">
        <v>2017</v>
      </c>
      <c r="N409">
        <v>401734.58285886998</v>
      </c>
      <c r="O409">
        <v>336672.42440161097</v>
      </c>
      <c r="P409">
        <v>383254.20308806503</v>
      </c>
      <c r="Q409">
        <v>389111.13040329301</v>
      </c>
      <c r="R409">
        <v>467158.32326099498</v>
      </c>
      <c r="S409">
        <v>440354.975337226</v>
      </c>
      <c r="T409">
        <v>577656.63235380198</v>
      </c>
      <c r="U409">
        <v>497540.21699451702</v>
      </c>
      <c r="V409">
        <v>483929.36837674602</v>
      </c>
      <c r="W409">
        <v>435767.64607915399</v>
      </c>
      <c r="X409">
        <v>452544.794213115</v>
      </c>
      <c r="Z409" s="27">
        <f>SUM(N409:Y409)</f>
        <v>4865724.297367394</v>
      </c>
    </row>
    <row r="410" spans="1:26" x14ac:dyDescent="0.2">
      <c r="A410" s="1">
        <v>38991</v>
      </c>
      <c r="B410">
        <v>3851</v>
      </c>
      <c r="C410">
        <v>1283115.21</v>
      </c>
      <c r="D410">
        <v>1286966.21</v>
      </c>
      <c r="E410">
        <v>1286695.1301329499</v>
      </c>
      <c r="F410">
        <v>50</v>
      </c>
      <c r="G410">
        <v>132689.848022174</v>
      </c>
      <c r="H410">
        <v>9.6970346115771004</v>
      </c>
      <c r="I410">
        <v>2.9187429680000001</v>
      </c>
      <c r="J410">
        <v>0</v>
      </c>
    </row>
    <row r="411" spans="1:26" x14ac:dyDescent="0.2">
      <c r="A411" s="1">
        <v>39022</v>
      </c>
      <c r="B411">
        <v>3481.54</v>
      </c>
      <c r="C411">
        <v>1215408.52</v>
      </c>
      <c r="D411">
        <v>1218890.06</v>
      </c>
      <c r="E411">
        <v>1218330.28361813</v>
      </c>
      <c r="F411">
        <v>50</v>
      </c>
      <c r="G411">
        <v>143456.290284446</v>
      </c>
      <c r="H411">
        <v>8.4927035690215202</v>
      </c>
      <c r="I411">
        <v>1.4648791720000001</v>
      </c>
      <c r="J411">
        <v>0</v>
      </c>
    </row>
    <row r="412" spans="1:26" x14ac:dyDescent="0.2">
      <c r="A412" s="1">
        <v>39052</v>
      </c>
      <c r="B412">
        <v>3937.31</v>
      </c>
      <c r="C412">
        <v>1167761.55</v>
      </c>
      <c r="D412">
        <v>1171698.8600000001</v>
      </c>
      <c r="E412">
        <v>1180396.6021586701</v>
      </c>
      <c r="F412">
        <v>50</v>
      </c>
      <c r="G412">
        <v>121099.30986585699</v>
      </c>
      <c r="H412">
        <v>9.7473566991808092</v>
      </c>
      <c r="I412">
        <v>1.5671284590000001</v>
      </c>
      <c r="J412">
        <v>0</v>
      </c>
    </row>
    <row r="413" spans="1:26" x14ac:dyDescent="0.2">
      <c r="A413" s="1">
        <v>39083</v>
      </c>
      <c r="B413">
        <v>3462.17</v>
      </c>
      <c r="C413">
        <v>1139612.1599999999</v>
      </c>
      <c r="D413">
        <v>1143074.33</v>
      </c>
      <c r="E413">
        <v>1145087.87539246</v>
      </c>
      <c r="F413">
        <v>50</v>
      </c>
      <c r="G413">
        <v>139813.36079492301</v>
      </c>
      <c r="H413">
        <v>8.8672859895923501</v>
      </c>
      <c r="I413">
        <v>94677.179942175993</v>
      </c>
      <c r="J413">
        <v>0</v>
      </c>
    </row>
    <row r="414" spans="1:26" x14ac:dyDescent="0.2">
      <c r="A414" s="1">
        <v>39114</v>
      </c>
      <c r="B414">
        <v>3223.76</v>
      </c>
      <c r="C414">
        <v>1194493.55</v>
      </c>
      <c r="D414">
        <v>1197717.31</v>
      </c>
      <c r="E414">
        <v>1199124.7783448501</v>
      </c>
      <c r="F414">
        <v>50</v>
      </c>
      <c r="G414">
        <v>170369.65423182899</v>
      </c>
      <c r="H414">
        <v>7.0383753711981898</v>
      </c>
      <c r="I414">
        <v>0.8</v>
      </c>
      <c r="J414">
        <v>0</v>
      </c>
    </row>
    <row r="415" spans="1:26" x14ac:dyDescent="0.2">
      <c r="A415" s="1">
        <v>39142</v>
      </c>
      <c r="B415">
        <v>4850.3500000000004</v>
      </c>
      <c r="C415">
        <v>1425661.39</v>
      </c>
      <c r="D415">
        <v>1430511.74</v>
      </c>
      <c r="E415">
        <v>1431460.30502353</v>
      </c>
      <c r="F415">
        <v>50</v>
      </c>
      <c r="G415">
        <v>176440.84436749801</v>
      </c>
      <c r="H415">
        <v>8.1280689893384093</v>
      </c>
      <c r="I415">
        <v>2663.0505326100001</v>
      </c>
      <c r="J415">
        <v>0</v>
      </c>
    </row>
    <row r="416" spans="1:26" x14ac:dyDescent="0.2">
      <c r="A416" s="1">
        <v>39173</v>
      </c>
      <c r="B416">
        <v>4729.32</v>
      </c>
      <c r="C416">
        <v>1214949.1100000001</v>
      </c>
      <c r="D416">
        <v>1219678.43</v>
      </c>
      <c r="E416">
        <v>1220278.9214596499</v>
      </c>
      <c r="F416">
        <v>50</v>
      </c>
      <c r="G416">
        <v>133147.786806285</v>
      </c>
      <c r="H416">
        <v>9.1642918451717303</v>
      </c>
      <c r="I416">
        <v>-73.744628153999997</v>
      </c>
      <c r="J416">
        <v>0</v>
      </c>
    </row>
    <row r="417" spans="1:10" x14ac:dyDescent="0.2">
      <c r="A417" s="1">
        <v>39203</v>
      </c>
      <c r="B417">
        <v>5132.1899999999996</v>
      </c>
      <c r="C417">
        <v>1378401.21</v>
      </c>
      <c r="D417">
        <v>1383533.4</v>
      </c>
      <c r="E417">
        <v>1383645.18564377</v>
      </c>
      <c r="F417">
        <v>50</v>
      </c>
      <c r="G417">
        <v>104293.78608622</v>
      </c>
      <c r="H417">
        <v>13.2668280399746</v>
      </c>
      <c r="I417">
        <v>2.54</v>
      </c>
      <c r="J417">
        <v>0</v>
      </c>
    </row>
    <row r="418" spans="1:10" x14ac:dyDescent="0.2">
      <c r="A418" s="1">
        <v>39234</v>
      </c>
      <c r="B418">
        <v>4471.8100000000004</v>
      </c>
      <c r="C418">
        <v>1409995.33</v>
      </c>
      <c r="D418">
        <v>1414467.14</v>
      </c>
      <c r="E418">
        <v>1414749.33969074</v>
      </c>
      <c r="F418">
        <v>50</v>
      </c>
      <c r="G418">
        <v>92260.233787466001</v>
      </c>
      <c r="H418">
        <v>15.338079109948399</v>
      </c>
      <c r="I418">
        <v>345.42484374999998</v>
      </c>
      <c r="J418">
        <v>0</v>
      </c>
    </row>
    <row r="419" spans="1:10" x14ac:dyDescent="0.2">
      <c r="A419" s="1">
        <v>39264</v>
      </c>
      <c r="B419">
        <v>4318.49</v>
      </c>
      <c r="C419">
        <v>1493965.55</v>
      </c>
      <c r="D419">
        <v>1498284.04</v>
      </c>
      <c r="E419">
        <v>1499108.61795247</v>
      </c>
      <c r="F419">
        <v>50</v>
      </c>
      <c r="G419">
        <v>93637.140576147998</v>
      </c>
      <c r="H419">
        <v>16.015825067029599</v>
      </c>
      <c r="I419">
        <v>567.44529197400004</v>
      </c>
      <c r="J419">
        <v>0</v>
      </c>
    </row>
    <row r="420" spans="1:10" x14ac:dyDescent="0.2">
      <c r="A420" s="1">
        <v>39295</v>
      </c>
      <c r="B420">
        <v>4075.56</v>
      </c>
      <c r="C420">
        <v>1230847.55</v>
      </c>
      <c r="D420">
        <v>1234923.1100000001</v>
      </c>
      <c r="E420">
        <v>1234093.2378257299</v>
      </c>
      <c r="F420">
        <v>50</v>
      </c>
      <c r="G420">
        <v>129545.273739713</v>
      </c>
      <c r="H420">
        <v>9.5290112640447209</v>
      </c>
      <c r="I420">
        <v>345.13484375000002</v>
      </c>
      <c r="J420">
        <v>0</v>
      </c>
    </row>
    <row r="421" spans="1:10" x14ac:dyDescent="0.2">
      <c r="A421" s="1">
        <v>39326</v>
      </c>
      <c r="B421">
        <v>4344.33</v>
      </c>
      <c r="C421">
        <v>1656775.83</v>
      </c>
      <c r="D421">
        <v>1661120.16</v>
      </c>
      <c r="E421">
        <v>1661119.42682221</v>
      </c>
      <c r="F421">
        <v>50</v>
      </c>
      <c r="G421">
        <v>82692.913353579002</v>
      </c>
      <c r="H421">
        <v>20.091981577210301</v>
      </c>
      <c r="I421">
        <v>345.06484375000002</v>
      </c>
      <c r="J421">
        <v>0</v>
      </c>
    </row>
    <row r="422" spans="1:10" x14ac:dyDescent="0.2">
      <c r="A422" s="1">
        <v>39356</v>
      </c>
      <c r="B422">
        <v>2194.8000000000002</v>
      </c>
      <c r="C422">
        <v>2028807.21</v>
      </c>
      <c r="D422">
        <v>2031002.01</v>
      </c>
      <c r="E422">
        <v>2031002.0037080201</v>
      </c>
      <c r="F422">
        <v>50</v>
      </c>
      <c r="G422">
        <v>84879.310575566997</v>
      </c>
      <c r="H422">
        <v>24.276502870439</v>
      </c>
      <c r="I422">
        <v>29570.823120616998</v>
      </c>
      <c r="J422">
        <v>0</v>
      </c>
    </row>
    <row r="423" spans="1:10" x14ac:dyDescent="0.2">
      <c r="A423" s="1">
        <v>39387</v>
      </c>
      <c r="B423">
        <v>6319.71</v>
      </c>
      <c r="C423">
        <v>2405610.64</v>
      </c>
      <c r="D423">
        <v>2411930.35</v>
      </c>
      <c r="E423">
        <v>2411930.7830715999</v>
      </c>
      <c r="F423">
        <v>50</v>
      </c>
      <c r="G423">
        <v>92895.977199407993</v>
      </c>
      <c r="H423">
        <v>25.9777173034005</v>
      </c>
      <c r="I423">
        <v>1294.651237758</v>
      </c>
      <c r="J423">
        <v>0</v>
      </c>
    </row>
    <row r="424" spans="1:10" x14ac:dyDescent="0.2">
      <c r="A424" s="1">
        <v>39417</v>
      </c>
      <c r="B424">
        <v>4462.8599999999997</v>
      </c>
      <c r="C424">
        <v>2350357.8199999998</v>
      </c>
      <c r="D424">
        <v>2354820.6800000002</v>
      </c>
      <c r="E424">
        <v>2354851.82316068</v>
      </c>
      <c r="F424">
        <v>50</v>
      </c>
      <c r="G424">
        <v>116387.480061001</v>
      </c>
      <c r="H424">
        <v>20.232861279654401</v>
      </c>
      <c r="I424">
        <v>-8.4397899999999998E-2</v>
      </c>
      <c r="J424">
        <v>0</v>
      </c>
    </row>
    <row r="425" spans="1:10" x14ac:dyDescent="0.2">
      <c r="A425" s="1">
        <v>39448</v>
      </c>
      <c r="B425">
        <v>8834.98</v>
      </c>
      <c r="C425">
        <v>2421619.85</v>
      </c>
      <c r="D425">
        <v>2430454.83</v>
      </c>
      <c r="E425">
        <v>2430454.3988979599</v>
      </c>
      <c r="F425">
        <v>50</v>
      </c>
      <c r="G425">
        <v>118462.27632332301</v>
      </c>
      <c r="H425">
        <v>20.516695055432201</v>
      </c>
      <c r="I425">
        <v>0</v>
      </c>
      <c r="J425">
        <v>0</v>
      </c>
    </row>
    <row r="426" spans="1:10" x14ac:dyDescent="0.2">
      <c r="A426" s="1">
        <v>39479</v>
      </c>
      <c r="B426">
        <v>4424.08</v>
      </c>
      <c r="C426">
        <v>1934366.44</v>
      </c>
      <c r="D426">
        <v>1938790.52</v>
      </c>
      <c r="E426">
        <v>1938790.3541348099</v>
      </c>
      <c r="F426">
        <v>50</v>
      </c>
      <c r="G426">
        <v>152631.047643987</v>
      </c>
      <c r="H426">
        <v>12.7024689859854</v>
      </c>
      <c r="I426">
        <v>0.79486140000000005</v>
      </c>
      <c r="J426">
        <v>0</v>
      </c>
    </row>
    <row r="427" spans="1:10" x14ac:dyDescent="0.2">
      <c r="A427" s="1">
        <v>39508</v>
      </c>
      <c r="B427">
        <v>4994.58</v>
      </c>
      <c r="C427">
        <v>2323775.14</v>
      </c>
      <c r="D427">
        <v>2328769.7200000002</v>
      </c>
      <c r="E427">
        <v>2328769.59319381</v>
      </c>
      <c r="F427">
        <v>50</v>
      </c>
      <c r="G427">
        <v>122703.611444364</v>
      </c>
      <c r="H427">
        <v>18.980537705539099</v>
      </c>
      <c r="I427">
        <v>210.93043175599999</v>
      </c>
      <c r="J427">
        <v>0</v>
      </c>
    </row>
    <row r="428" spans="1:10" x14ac:dyDescent="0.2">
      <c r="A428" s="1">
        <v>39539</v>
      </c>
      <c r="B428">
        <v>8914.84</v>
      </c>
      <c r="C428">
        <v>2799819.48</v>
      </c>
      <c r="D428">
        <v>2808734.32</v>
      </c>
      <c r="E428">
        <v>2800848.29410986</v>
      </c>
      <c r="F428">
        <v>50</v>
      </c>
      <c r="G428">
        <v>171906.23600682299</v>
      </c>
      <c r="H428">
        <v>16.293757657907499</v>
      </c>
      <c r="I428">
        <v>150.25526837199999</v>
      </c>
      <c r="J428">
        <v>0</v>
      </c>
    </row>
    <row r="429" spans="1:10" x14ac:dyDescent="0.2">
      <c r="A429" s="1">
        <v>39569</v>
      </c>
      <c r="B429">
        <v>18995.830000000002</v>
      </c>
      <c r="C429">
        <v>3307559.78</v>
      </c>
      <c r="D429">
        <v>3326555.61</v>
      </c>
      <c r="E429">
        <v>3326596.8181240698</v>
      </c>
      <c r="F429">
        <v>50</v>
      </c>
      <c r="G429">
        <v>143771.28887057299</v>
      </c>
      <c r="H429">
        <v>23.1383068541355</v>
      </c>
      <c r="I429">
        <v>27.380577809999998</v>
      </c>
      <c r="J429">
        <v>0</v>
      </c>
    </row>
    <row r="430" spans="1:10" x14ac:dyDescent="0.2">
      <c r="A430" s="1">
        <v>39600</v>
      </c>
      <c r="B430">
        <v>14505.91</v>
      </c>
      <c r="C430">
        <v>3508183.06</v>
      </c>
      <c r="D430">
        <v>3522688.97</v>
      </c>
      <c r="E430">
        <v>3534078.3852200401</v>
      </c>
      <c r="F430">
        <v>50</v>
      </c>
      <c r="G430">
        <v>135266.896780854</v>
      </c>
      <c r="H430">
        <v>26.126718512180702</v>
      </c>
      <c r="I430">
        <v>1.750989535</v>
      </c>
      <c r="J430">
        <v>0</v>
      </c>
    </row>
    <row r="431" spans="1:10" x14ac:dyDescent="0.2">
      <c r="A431" s="1">
        <v>39630</v>
      </c>
      <c r="B431">
        <v>4562.6400000000003</v>
      </c>
      <c r="C431">
        <v>6524497.8899999997</v>
      </c>
      <c r="D431">
        <v>6529060.5300000003</v>
      </c>
      <c r="E431">
        <v>6529030.4095067699</v>
      </c>
      <c r="F431">
        <v>50</v>
      </c>
      <c r="G431">
        <v>224076.335519018</v>
      </c>
      <c r="H431">
        <v>29.1375276002879</v>
      </c>
      <c r="I431">
        <v>1.25E-3</v>
      </c>
      <c r="J431">
        <v>0</v>
      </c>
    </row>
    <row r="432" spans="1:10" x14ac:dyDescent="0.2">
      <c r="A432" s="1">
        <v>39661</v>
      </c>
      <c r="B432">
        <v>8319.1</v>
      </c>
      <c r="C432">
        <v>4397497.7</v>
      </c>
      <c r="D432">
        <v>4405816.8</v>
      </c>
      <c r="E432">
        <v>4405826.0696165403</v>
      </c>
      <c r="F432">
        <v>50</v>
      </c>
      <c r="G432">
        <v>118882.836612429</v>
      </c>
      <c r="H432">
        <v>37.0602986091723</v>
      </c>
      <c r="I432">
        <v>7.3547455199999998</v>
      </c>
      <c r="J432">
        <v>0</v>
      </c>
    </row>
    <row r="433" spans="1:10" x14ac:dyDescent="0.2">
      <c r="A433" s="1">
        <v>39692</v>
      </c>
      <c r="B433">
        <v>1351.85</v>
      </c>
      <c r="C433">
        <v>793803.12</v>
      </c>
      <c r="D433">
        <v>795154.97</v>
      </c>
      <c r="E433">
        <v>795154.84491903195</v>
      </c>
      <c r="F433">
        <v>50</v>
      </c>
      <c r="G433">
        <v>46231.033824145001</v>
      </c>
      <c r="H433">
        <v>17.199909010631501</v>
      </c>
      <c r="I433">
        <v>14.730323691000001</v>
      </c>
      <c r="J433">
        <v>0</v>
      </c>
    </row>
    <row r="434" spans="1:10" x14ac:dyDescent="0.2">
      <c r="A434" s="1">
        <v>39722</v>
      </c>
      <c r="B434">
        <v>1897.7</v>
      </c>
      <c r="C434">
        <v>1700275.31</v>
      </c>
      <c r="D434">
        <v>1702173.01</v>
      </c>
      <c r="E434">
        <v>1702843.7110365999</v>
      </c>
      <c r="F434">
        <v>50</v>
      </c>
      <c r="G434">
        <v>100914.663162978</v>
      </c>
      <c r="H434">
        <v>16.874099319129598</v>
      </c>
      <c r="I434">
        <v>0.33793200000000001</v>
      </c>
      <c r="J434">
        <v>0</v>
      </c>
    </row>
    <row r="435" spans="1:10" x14ac:dyDescent="0.2">
      <c r="A435" s="1">
        <v>39753</v>
      </c>
      <c r="B435">
        <v>1469.94</v>
      </c>
      <c r="C435">
        <v>1771580.7</v>
      </c>
      <c r="D435">
        <v>1773050.64</v>
      </c>
      <c r="E435">
        <v>1773073.2893558999</v>
      </c>
      <c r="F435">
        <v>50</v>
      </c>
      <c r="G435">
        <v>91062.206747122997</v>
      </c>
      <c r="H435">
        <v>19.470959280663902</v>
      </c>
      <c r="I435">
        <v>-4.7697752739999997</v>
      </c>
      <c r="J435">
        <v>0</v>
      </c>
    </row>
    <row r="436" spans="1:10" x14ac:dyDescent="0.2">
      <c r="A436" s="1">
        <v>39783</v>
      </c>
      <c r="B436">
        <v>1528.14</v>
      </c>
      <c r="C436">
        <v>623171.18999999994</v>
      </c>
      <c r="D436">
        <v>624699.32999999996</v>
      </c>
      <c r="E436">
        <v>624699.05719433597</v>
      </c>
      <c r="F436">
        <v>50</v>
      </c>
      <c r="G436">
        <v>56959.131228856</v>
      </c>
      <c r="H436">
        <v>10.967496233121199</v>
      </c>
      <c r="I436">
        <v>0</v>
      </c>
      <c r="J436">
        <v>0</v>
      </c>
    </row>
    <row r="437" spans="1:10" x14ac:dyDescent="0.2">
      <c r="A437" s="1">
        <v>39814</v>
      </c>
      <c r="B437">
        <v>2532.8000000000002</v>
      </c>
      <c r="C437">
        <v>850995.6</v>
      </c>
      <c r="D437">
        <v>853528.4</v>
      </c>
      <c r="E437">
        <v>853528.43274486996</v>
      </c>
      <c r="F437">
        <v>50</v>
      </c>
      <c r="G437">
        <v>77028.279676791004</v>
      </c>
      <c r="H437">
        <v>11.0808981105409</v>
      </c>
      <c r="I437">
        <v>14.085983905999999</v>
      </c>
      <c r="J437">
        <v>0</v>
      </c>
    </row>
    <row r="438" spans="1:10" x14ac:dyDescent="0.2">
      <c r="A438" s="1">
        <v>39845</v>
      </c>
      <c r="B438">
        <v>3755.21</v>
      </c>
      <c r="C438">
        <v>836414.55</v>
      </c>
      <c r="D438">
        <v>840169.76</v>
      </c>
      <c r="E438">
        <v>886811.86529113795</v>
      </c>
      <c r="F438">
        <v>50</v>
      </c>
      <c r="G438">
        <v>45310.607915082001</v>
      </c>
      <c r="H438">
        <v>19.572763631540901</v>
      </c>
      <c r="I438">
        <v>41.953432190000001</v>
      </c>
      <c r="J438">
        <v>0</v>
      </c>
    </row>
    <row r="439" spans="1:10" x14ac:dyDescent="0.2">
      <c r="A439" s="1">
        <v>39873</v>
      </c>
      <c r="B439">
        <v>4992.2700000000004</v>
      </c>
      <c r="C439">
        <v>859224.1</v>
      </c>
      <c r="D439">
        <v>864216.37</v>
      </c>
      <c r="E439">
        <v>893299.19106652495</v>
      </c>
      <c r="F439">
        <v>50</v>
      </c>
      <c r="G439">
        <v>58477.520951291997</v>
      </c>
      <c r="H439">
        <v>15.276121991186001</v>
      </c>
      <c r="I439">
        <v>10.552727552</v>
      </c>
      <c r="J439">
        <v>0</v>
      </c>
    </row>
    <row r="440" spans="1:10" x14ac:dyDescent="0.2">
      <c r="A440" s="1">
        <v>39904</v>
      </c>
      <c r="B440">
        <v>6871.22</v>
      </c>
      <c r="C440">
        <v>842454.62</v>
      </c>
      <c r="D440">
        <v>849325.84</v>
      </c>
      <c r="E440">
        <v>878558.64324298897</v>
      </c>
      <c r="F440">
        <v>50</v>
      </c>
      <c r="G440">
        <v>52432.976963521003</v>
      </c>
      <c r="H440">
        <v>16.756056055178998</v>
      </c>
      <c r="I440">
        <v>11.257897679999999</v>
      </c>
      <c r="J440">
        <v>0</v>
      </c>
    </row>
    <row r="441" spans="1:10" x14ac:dyDescent="0.2">
      <c r="A441" s="1">
        <v>39934</v>
      </c>
      <c r="B441">
        <v>8632.25</v>
      </c>
      <c r="C441">
        <v>1055405.1599999999</v>
      </c>
      <c r="D441">
        <v>1064037.4099999999</v>
      </c>
      <c r="E441">
        <v>1096884.81477271</v>
      </c>
      <c r="F441">
        <v>50</v>
      </c>
      <c r="G441">
        <v>57800.622627236</v>
      </c>
      <c r="H441">
        <v>18.977236126754601</v>
      </c>
      <c r="I441">
        <v>11.249097782</v>
      </c>
      <c r="J441">
        <v>0</v>
      </c>
    </row>
    <row r="442" spans="1:10" x14ac:dyDescent="0.2">
      <c r="A442" s="1">
        <v>39965</v>
      </c>
      <c r="B442">
        <v>8941.27</v>
      </c>
      <c r="C442">
        <v>1158965.94</v>
      </c>
      <c r="D442">
        <v>1167907.21</v>
      </c>
      <c r="E442">
        <v>1202959.42922489</v>
      </c>
      <c r="F442">
        <v>50</v>
      </c>
      <c r="G442">
        <v>46161.438474187999</v>
      </c>
      <c r="H442">
        <v>26.0600924584026</v>
      </c>
      <c r="I442">
        <v>11.925425307999999</v>
      </c>
      <c r="J442">
        <v>0</v>
      </c>
    </row>
    <row r="443" spans="1:10" x14ac:dyDescent="0.2">
      <c r="A443" s="1">
        <v>39995</v>
      </c>
      <c r="B443">
        <v>7071.36</v>
      </c>
      <c r="C443">
        <v>1086692.5</v>
      </c>
      <c r="D443">
        <v>1093763.8600000001</v>
      </c>
      <c r="E443">
        <v>1093764.00819102</v>
      </c>
      <c r="F443">
        <v>50</v>
      </c>
      <c r="G443">
        <v>50039.621105999002</v>
      </c>
      <c r="H443">
        <v>21.858016456717198</v>
      </c>
      <c r="I443">
        <v>2.8534318019999998</v>
      </c>
      <c r="J443">
        <v>0</v>
      </c>
    </row>
    <row r="444" spans="1:10" x14ac:dyDescent="0.2">
      <c r="A444" s="1">
        <v>40026</v>
      </c>
      <c r="B444">
        <v>8764.15</v>
      </c>
      <c r="C444">
        <v>1521413.33</v>
      </c>
      <c r="D444">
        <v>1530177.48</v>
      </c>
      <c r="E444">
        <v>1530177.27933715</v>
      </c>
      <c r="F444">
        <v>50</v>
      </c>
      <c r="G444">
        <v>78184.520630215993</v>
      </c>
      <c r="H444">
        <v>19.572357057087299</v>
      </c>
      <c r="I444">
        <v>78.074774650999998</v>
      </c>
      <c r="J444">
        <v>0</v>
      </c>
    </row>
    <row r="445" spans="1:10" x14ac:dyDescent="0.2">
      <c r="A445" s="1">
        <v>40057</v>
      </c>
      <c r="B445">
        <v>12353.21</v>
      </c>
      <c r="C445">
        <v>1421562.18</v>
      </c>
      <c r="D445">
        <v>1433915.39</v>
      </c>
      <c r="E445">
        <v>1433915.07824994</v>
      </c>
      <c r="F445">
        <v>50</v>
      </c>
      <c r="G445">
        <v>60907.713091705002</v>
      </c>
      <c r="H445">
        <v>23.5435688511166</v>
      </c>
      <c r="I445">
        <v>69.858488671000003</v>
      </c>
      <c r="J445">
        <v>0</v>
      </c>
    </row>
    <row r="446" spans="1:10" x14ac:dyDescent="0.2">
      <c r="A446" s="1">
        <v>40087</v>
      </c>
      <c r="B446">
        <v>11686.87</v>
      </c>
      <c r="C446">
        <v>1732963.54</v>
      </c>
      <c r="D446">
        <v>1744650.41</v>
      </c>
      <c r="E446">
        <v>1744677.471869</v>
      </c>
      <c r="F446">
        <v>50</v>
      </c>
      <c r="G446">
        <v>64783.941437704998</v>
      </c>
      <c r="H446">
        <v>26.9317478508273</v>
      </c>
      <c r="I446">
        <v>67.303714033999995</v>
      </c>
      <c r="J446">
        <v>0</v>
      </c>
    </row>
    <row r="447" spans="1:10" x14ac:dyDescent="0.2">
      <c r="A447" s="1">
        <v>40118</v>
      </c>
      <c r="B447">
        <v>5088.57</v>
      </c>
      <c r="C447">
        <v>1715242.68</v>
      </c>
      <c r="D447">
        <v>1720331.25</v>
      </c>
      <c r="E447">
        <v>1720331.1686477</v>
      </c>
      <c r="F447">
        <v>50</v>
      </c>
      <c r="G447">
        <v>66895.268219325997</v>
      </c>
      <c r="H447">
        <v>25.7536534183524</v>
      </c>
      <c r="I447">
        <v>2466.38440055</v>
      </c>
      <c r="J447">
        <v>0</v>
      </c>
    </row>
    <row r="448" spans="1:10" x14ac:dyDescent="0.2">
      <c r="A448" s="1">
        <v>40148</v>
      </c>
      <c r="B448">
        <v>5061.55</v>
      </c>
      <c r="C448">
        <v>1722936.8</v>
      </c>
      <c r="D448">
        <v>1727998.35</v>
      </c>
      <c r="E448">
        <v>1727998.0681781999</v>
      </c>
      <c r="F448">
        <v>50</v>
      </c>
      <c r="G448">
        <v>64618.807421789999</v>
      </c>
      <c r="H448">
        <v>26.742319295554299</v>
      </c>
      <c r="I448">
        <v>58.712393245000001</v>
      </c>
      <c r="J448">
        <v>0</v>
      </c>
    </row>
    <row r="449" spans="1:10" x14ac:dyDescent="0.2">
      <c r="A449" s="1">
        <v>40179</v>
      </c>
      <c r="B449">
        <v>3593.36</v>
      </c>
      <c r="C449">
        <v>1746778.6</v>
      </c>
      <c r="D449">
        <v>1750371.96</v>
      </c>
      <c r="E449">
        <v>1750399.9133925899</v>
      </c>
      <c r="F449">
        <v>50</v>
      </c>
      <c r="G449">
        <v>54565.35133238</v>
      </c>
      <c r="H449">
        <v>32.078975011441401</v>
      </c>
      <c r="I449">
        <v>0.62848934400000001</v>
      </c>
      <c r="J449">
        <v>0</v>
      </c>
    </row>
    <row r="450" spans="1:10" x14ac:dyDescent="0.2">
      <c r="A450" s="1">
        <v>40210</v>
      </c>
      <c r="B450">
        <v>8600.39</v>
      </c>
      <c r="C450">
        <v>1785623.71</v>
      </c>
      <c r="D450">
        <v>1794224.1</v>
      </c>
      <c r="E450">
        <v>1794077.8762862899</v>
      </c>
      <c r="F450">
        <v>50</v>
      </c>
      <c r="G450">
        <v>342588.26499507</v>
      </c>
      <c r="H450">
        <v>5.2368364201181796</v>
      </c>
      <c r="I450">
        <v>0.82694498299999997</v>
      </c>
      <c r="J450">
        <v>0</v>
      </c>
    </row>
    <row r="451" spans="1:10" x14ac:dyDescent="0.2">
      <c r="A451" s="1">
        <v>40238</v>
      </c>
      <c r="B451">
        <v>2410.2600000000002</v>
      </c>
      <c r="C451">
        <v>1150612.99</v>
      </c>
      <c r="D451">
        <v>1153023.25</v>
      </c>
      <c r="E451">
        <v>1153038.77684896</v>
      </c>
      <c r="F451">
        <v>50</v>
      </c>
      <c r="G451">
        <v>416458.330086648</v>
      </c>
      <c r="H451">
        <v>2.76867742472353</v>
      </c>
      <c r="I451">
        <v>0</v>
      </c>
      <c r="J451">
        <v>0</v>
      </c>
    </row>
    <row r="452" spans="1:10" x14ac:dyDescent="0.2">
      <c r="A452" s="1">
        <v>40269</v>
      </c>
      <c r="B452">
        <v>2575.87</v>
      </c>
      <c r="C452">
        <v>1253615.53</v>
      </c>
      <c r="D452">
        <v>1256191.3999999999</v>
      </c>
      <c r="E452">
        <v>1258184.9546850501</v>
      </c>
      <c r="F452">
        <v>50</v>
      </c>
      <c r="G452">
        <v>435112.18492928398</v>
      </c>
      <c r="H452">
        <v>2.8917967193001801</v>
      </c>
      <c r="I452">
        <v>71.034220980000001</v>
      </c>
      <c r="J452">
        <v>0</v>
      </c>
    </row>
    <row r="453" spans="1:10" x14ac:dyDescent="0.2">
      <c r="A453" s="1">
        <v>40299</v>
      </c>
      <c r="B453">
        <v>3325.66</v>
      </c>
      <c r="C453">
        <v>1835479.44</v>
      </c>
      <c r="D453">
        <v>1838805.1</v>
      </c>
      <c r="E453">
        <v>1835336.27805512</v>
      </c>
      <c r="F453">
        <v>50</v>
      </c>
      <c r="G453">
        <v>472108.91980472999</v>
      </c>
      <c r="H453">
        <v>3.8875937887388998</v>
      </c>
      <c r="I453">
        <v>31.426185975999999</v>
      </c>
      <c r="J453">
        <v>0</v>
      </c>
    </row>
    <row r="454" spans="1:10" x14ac:dyDescent="0.2">
      <c r="A454" s="1">
        <v>40330</v>
      </c>
      <c r="B454">
        <v>3534.57</v>
      </c>
      <c r="C454">
        <v>1418278.58</v>
      </c>
      <c r="D454">
        <v>1421813.15</v>
      </c>
      <c r="E454">
        <v>1418399.0617887001</v>
      </c>
      <c r="F454">
        <v>50</v>
      </c>
      <c r="G454">
        <v>410810.24636924302</v>
      </c>
      <c r="H454">
        <v>3.4527275885472899</v>
      </c>
      <c r="I454">
        <v>16.809508296000001</v>
      </c>
      <c r="J454">
        <v>0</v>
      </c>
    </row>
    <row r="455" spans="1:10" x14ac:dyDescent="0.2">
      <c r="A455" s="1">
        <v>40360</v>
      </c>
      <c r="B455">
        <v>5613.93</v>
      </c>
      <c r="C455">
        <v>1892944.37</v>
      </c>
      <c r="D455">
        <v>1898558.3</v>
      </c>
      <c r="E455">
        <v>1899024.36217033</v>
      </c>
      <c r="F455">
        <v>50</v>
      </c>
      <c r="G455">
        <v>439136.82841497299</v>
      </c>
      <c r="H455">
        <v>4.3244586645102299</v>
      </c>
      <c r="I455">
        <v>4.7003743399999998</v>
      </c>
      <c r="J455">
        <v>0</v>
      </c>
    </row>
    <row r="456" spans="1:10" x14ac:dyDescent="0.2">
      <c r="A456" s="1">
        <v>40391</v>
      </c>
      <c r="B456">
        <v>5491.95</v>
      </c>
      <c r="C456">
        <v>2056289.28</v>
      </c>
      <c r="D456">
        <v>2061781.23</v>
      </c>
      <c r="E456">
        <v>2060388.1757167201</v>
      </c>
      <c r="F456">
        <v>50</v>
      </c>
      <c r="G456">
        <v>429190.31375319802</v>
      </c>
      <c r="H456">
        <v>4.8006400372511999</v>
      </c>
      <c r="I456">
        <v>2.8087286E-2</v>
      </c>
      <c r="J456">
        <v>0</v>
      </c>
    </row>
    <row r="457" spans="1:10" x14ac:dyDescent="0.2">
      <c r="A457" s="1">
        <v>40422</v>
      </c>
      <c r="B457">
        <v>5070.26</v>
      </c>
      <c r="C457">
        <v>2162167.0499999998</v>
      </c>
      <c r="D457">
        <v>2167237.31</v>
      </c>
      <c r="E457">
        <v>2167258.1208566702</v>
      </c>
      <c r="F457">
        <v>50</v>
      </c>
      <c r="G457">
        <v>437198.775979581</v>
      </c>
      <c r="H457">
        <v>4.9918391673160203</v>
      </c>
      <c r="I457">
        <v>15167.852980821001</v>
      </c>
      <c r="J457">
        <v>0</v>
      </c>
    </row>
    <row r="458" spans="1:10" x14ac:dyDescent="0.2">
      <c r="A458" s="1">
        <v>40452</v>
      </c>
      <c r="B458">
        <v>7981.67</v>
      </c>
      <c r="C458">
        <v>2815298.28</v>
      </c>
      <c r="D458">
        <v>2823279.95</v>
      </c>
      <c r="E458">
        <v>2823158.3271658998</v>
      </c>
      <c r="F458">
        <v>50</v>
      </c>
      <c r="G458">
        <v>350941.01824559103</v>
      </c>
      <c r="H458">
        <v>8.0458586824373093</v>
      </c>
      <c r="I458">
        <v>463.51150877700002</v>
      </c>
      <c r="J458">
        <v>0</v>
      </c>
    </row>
    <row r="459" spans="1:10" x14ac:dyDescent="0.2">
      <c r="A459" s="1">
        <v>40483</v>
      </c>
      <c r="B459">
        <v>5881.1</v>
      </c>
      <c r="C459">
        <v>1989082.72</v>
      </c>
      <c r="D459">
        <v>1994963.82</v>
      </c>
      <c r="E459">
        <v>1994912.1041091401</v>
      </c>
      <c r="F459">
        <v>50</v>
      </c>
      <c r="G459">
        <v>443385.45901243697</v>
      </c>
      <c r="H459">
        <v>4.4999989265561897</v>
      </c>
      <c r="I459">
        <v>321.98549744600001</v>
      </c>
      <c r="J459">
        <v>0</v>
      </c>
    </row>
    <row r="460" spans="1:10" x14ac:dyDescent="0.2">
      <c r="A460" s="1">
        <v>40513</v>
      </c>
      <c r="B460">
        <v>7275.92</v>
      </c>
      <c r="C460">
        <v>2375847.14</v>
      </c>
      <c r="D460">
        <v>2383123.06</v>
      </c>
      <c r="E460">
        <v>2383136.9258099901</v>
      </c>
      <c r="F460">
        <v>50</v>
      </c>
      <c r="G460">
        <v>553709.92037151405</v>
      </c>
      <c r="H460">
        <v>4.3040190436041303</v>
      </c>
      <c r="I460">
        <v>41.116101528999998</v>
      </c>
      <c r="J460">
        <v>0</v>
      </c>
    </row>
    <row r="461" spans="1:10" x14ac:dyDescent="0.2">
      <c r="A461" s="1">
        <v>40544</v>
      </c>
      <c r="B461">
        <v>4085.09</v>
      </c>
      <c r="C461">
        <v>2435008.44</v>
      </c>
      <c r="D461">
        <v>2439093.5299999998</v>
      </c>
      <c r="E461">
        <v>2445468.78607105</v>
      </c>
      <c r="F461">
        <v>50</v>
      </c>
      <c r="G461">
        <v>503270.05829795101</v>
      </c>
      <c r="H461">
        <v>4.8593072276963696</v>
      </c>
      <c r="I461">
        <v>75.045699353000003</v>
      </c>
      <c r="J461">
        <v>0</v>
      </c>
    </row>
    <row r="462" spans="1:10" x14ac:dyDescent="0.2">
      <c r="A462" s="1">
        <v>40575</v>
      </c>
      <c r="B462">
        <v>2318.35</v>
      </c>
      <c r="C462">
        <v>2252036.2599999998</v>
      </c>
      <c r="D462">
        <v>2254354.61</v>
      </c>
      <c r="E462">
        <v>2261663.42948065</v>
      </c>
      <c r="F462">
        <v>50</v>
      </c>
      <c r="G462">
        <v>443743.86455988901</v>
      </c>
      <c r="H462">
        <v>5.0976368304559898</v>
      </c>
      <c r="I462">
        <v>381.63778871400001</v>
      </c>
      <c r="J462">
        <v>0</v>
      </c>
    </row>
    <row r="463" spans="1:10" x14ac:dyDescent="0.2">
      <c r="A463" s="1">
        <v>40603</v>
      </c>
      <c r="B463">
        <v>3258.43</v>
      </c>
      <c r="C463">
        <v>2500242.2599999998</v>
      </c>
      <c r="D463">
        <v>2503500.69</v>
      </c>
      <c r="E463">
        <v>2503494.6759124198</v>
      </c>
      <c r="F463">
        <v>50</v>
      </c>
      <c r="G463">
        <v>452090.417472589</v>
      </c>
      <c r="H463">
        <v>5.5386443487625998</v>
      </c>
      <c r="I463">
        <v>473.35995185500002</v>
      </c>
      <c r="J463">
        <v>0</v>
      </c>
    </row>
    <row r="464" spans="1:10" x14ac:dyDescent="0.2">
      <c r="A464" s="1">
        <v>40634</v>
      </c>
      <c r="B464">
        <v>3305.17</v>
      </c>
      <c r="C464">
        <v>2828573.36</v>
      </c>
      <c r="D464">
        <v>2831878.53</v>
      </c>
      <c r="E464">
        <v>2874611.9286709102</v>
      </c>
      <c r="F464">
        <v>50</v>
      </c>
      <c r="G464">
        <v>519268.93891762203</v>
      </c>
      <c r="H464">
        <v>5.53599750025574</v>
      </c>
      <c r="I464">
        <v>59.619137498999997</v>
      </c>
      <c r="J464">
        <v>0</v>
      </c>
    </row>
    <row r="465" spans="1:10" x14ac:dyDescent="0.2">
      <c r="A465" s="1">
        <v>40664</v>
      </c>
      <c r="B465">
        <v>3466.67</v>
      </c>
      <c r="C465">
        <v>2818845.31</v>
      </c>
      <c r="D465">
        <v>2822311.98</v>
      </c>
      <c r="E465">
        <v>2821821.3952123602</v>
      </c>
      <c r="F465">
        <v>50</v>
      </c>
      <c r="G465">
        <v>483579.40406041901</v>
      </c>
      <c r="H465">
        <v>5.8352803521379899</v>
      </c>
      <c r="I465">
        <v>0</v>
      </c>
      <c r="J465">
        <v>0</v>
      </c>
    </row>
    <row r="466" spans="1:10" x14ac:dyDescent="0.2">
      <c r="A466" s="1">
        <v>40695</v>
      </c>
      <c r="B466">
        <v>1608.79</v>
      </c>
      <c r="C466">
        <v>3023159.29</v>
      </c>
      <c r="D466">
        <v>3024768.08</v>
      </c>
      <c r="E466">
        <v>3025035.8949356601</v>
      </c>
      <c r="F466">
        <v>50</v>
      </c>
      <c r="G466">
        <v>468198.88349111198</v>
      </c>
      <c r="H466">
        <v>6.4610062125299503</v>
      </c>
      <c r="I466">
        <v>0</v>
      </c>
      <c r="J466">
        <v>0</v>
      </c>
    </row>
    <row r="467" spans="1:10" x14ac:dyDescent="0.2">
      <c r="A467" s="1">
        <v>40725</v>
      </c>
      <c r="B467">
        <v>2542.79</v>
      </c>
      <c r="C467">
        <v>3086853.42</v>
      </c>
      <c r="D467">
        <v>3089396.21</v>
      </c>
      <c r="E467">
        <v>3089358.25675915</v>
      </c>
      <c r="F467">
        <v>50</v>
      </c>
      <c r="G467">
        <v>508309.41338019498</v>
      </c>
      <c r="H467">
        <v>6.0780912688443802</v>
      </c>
      <c r="I467">
        <v>192.75057841899999</v>
      </c>
      <c r="J467">
        <v>0</v>
      </c>
    </row>
    <row r="468" spans="1:10" x14ac:dyDescent="0.2">
      <c r="A468" s="1">
        <v>40756</v>
      </c>
      <c r="B468">
        <v>2326.73</v>
      </c>
      <c r="C468">
        <v>3201278.99</v>
      </c>
      <c r="D468">
        <v>3203605.72</v>
      </c>
      <c r="E468">
        <v>3203596.5271204701</v>
      </c>
      <c r="F468">
        <v>50</v>
      </c>
      <c r="G468">
        <v>484960.00108343799</v>
      </c>
      <c r="H468">
        <v>6.6058999577621504</v>
      </c>
      <c r="I468">
        <v>0.723552945</v>
      </c>
      <c r="J468">
        <v>0</v>
      </c>
    </row>
    <row r="469" spans="1:10" x14ac:dyDescent="0.2">
      <c r="A469" s="1">
        <v>40787</v>
      </c>
      <c r="B469">
        <v>9236.35</v>
      </c>
      <c r="C469">
        <v>2613782.06</v>
      </c>
      <c r="D469">
        <v>2623018.41</v>
      </c>
      <c r="E469">
        <v>2620134.3576270398</v>
      </c>
      <c r="F469">
        <v>50</v>
      </c>
      <c r="G469">
        <v>377283.77064324002</v>
      </c>
      <c r="H469">
        <v>6.9449356737063299</v>
      </c>
      <c r="I469">
        <v>77.160223631999997</v>
      </c>
      <c r="J469">
        <v>0</v>
      </c>
    </row>
    <row r="470" spans="1:10" x14ac:dyDescent="0.2">
      <c r="A470" s="1">
        <v>40817</v>
      </c>
      <c r="B470">
        <v>19697.400000000001</v>
      </c>
      <c r="C470">
        <v>2617027.64</v>
      </c>
      <c r="D470">
        <v>2636725.04</v>
      </c>
      <c r="E470">
        <v>2636852.4478642601</v>
      </c>
      <c r="F470">
        <v>50</v>
      </c>
      <c r="G470">
        <v>457619.84300516697</v>
      </c>
      <c r="H470">
        <v>5.7621031199896997</v>
      </c>
      <c r="I470">
        <v>0.277285008</v>
      </c>
      <c r="J470">
        <v>0</v>
      </c>
    </row>
    <row r="471" spans="1:10" x14ac:dyDescent="0.2">
      <c r="A471" s="1">
        <v>40848</v>
      </c>
      <c r="B471">
        <v>14838.05</v>
      </c>
      <c r="C471">
        <v>2585124.4700000002</v>
      </c>
      <c r="D471">
        <v>2599962.52</v>
      </c>
      <c r="E471">
        <v>2599920.3229169901</v>
      </c>
      <c r="F471">
        <v>50</v>
      </c>
      <c r="G471">
        <v>443475.94984706602</v>
      </c>
      <c r="H471">
        <v>5.8625959847734199</v>
      </c>
      <c r="I471">
        <v>0</v>
      </c>
      <c r="J471">
        <v>0</v>
      </c>
    </row>
    <row r="472" spans="1:10" x14ac:dyDescent="0.2">
      <c r="A472" s="1">
        <v>40878</v>
      </c>
      <c r="B472">
        <v>13540.91</v>
      </c>
      <c r="C472">
        <v>2438046.75</v>
      </c>
      <c r="D472">
        <v>2451587.66</v>
      </c>
      <c r="E472">
        <v>2451748.7782641798</v>
      </c>
      <c r="F472">
        <v>50</v>
      </c>
      <c r="G472">
        <v>364456.93324167799</v>
      </c>
      <c r="H472">
        <v>6.7271381599564801</v>
      </c>
      <c r="I472">
        <v>3.3650066189999999</v>
      </c>
      <c r="J472">
        <v>0</v>
      </c>
    </row>
    <row r="473" spans="1:10" x14ac:dyDescent="0.2">
      <c r="A473" s="1">
        <v>40909</v>
      </c>
      <c r="B473">
        <v>8984.52</v>
      </c>
      <c r="C473">
        <v>2482459.7000000002</v>
      </c>
      <c r="D473">
        <v>2491444.2200000002</v>
      </c>
      <c r="E473">
        <v>2491443.8030353701</v>
      </c>
      <c r="F473">
        <v>50</v>
      </c>
      <c r="G473">
        <v>336284.02036967</v>
      </c>
      <c r="H473">
        <v>7.4087487127594596</v>
      </c>
      <c r="I473">
        <v>0</v>
      </c>
      <c r="J473">
        <v>0</v>
      </c>
    </row>
    <row r="474" spans="1:10" x14ac:dyDescent="0.2">
      <c r="A474" s="1">
        <v>40940</v>
      </c>
      <c r="B474">
        <v>7997.23</v>
      </c>
      <c r="C474">
        <v>2151847.3199999998</v>
      </c>
      <c r="D474">
        <v>2159844.5499999998</v>
      </c>
      <c r="E474">
        <v>2159868.0518391202</v>
      </c>
      <c r="F474">
        <v>50</v>
      </c>
      <c r="G474">
        <v>397909.86254663701</v>
      </c>
      <c r="H474">
        <v>5.4280391311024401</v>
      </c>
      <c r="I474">
        <v>2.2527156210000001</v>
      </c>
      <c r="J474">
        <v>0</v>
      </c>
    </row>
    <row r="475" spans="1:10" x14ac:dyDescent="0.2">
      <c r="A475" s="1">
        <v>40969</v>
      </c>
      <c r="B475">
        <v>5634.78</v>
      </c>
      <c r="C475">
        <v>2294409.81</v>
      </c>
      <c r="D475">
        <v>2300044.59</v>
      </c>
      <c r="E475">
        <v>2300045.2128243698</v>
      </c>
      <c r="F475">
        <v>50</v>
      </c>
      <c r="G475">
        <v>472902.95041148202</v>
      </c>
      <c r="H475">
        <v>4.8636727912631104</v>
      </c>
      <c r="I475">
        <v>0</v>
      </c>
      <c r="J475">
        <v>0</v>
      </c>
    </row>
    <row r="476" spans="1:10" x14ac:dyDescent="0.2">
      <c r="A476" s="1">
        <v>41000</v>
      </c>
      <c r="B476">
        <v>15525.77</v>
      </c>
      <c r="C476">
        <v>2322482.71</v>
      </c>
      <c r="D476">
        <v>2338008.48</v>
      </c>
      <c r="E476">
        <v>2338015.1952084401</v>
      </c>
      <c r="F476">
        <v>50</v>
      </c>
      <c r="G476">
        <v>379718.49482364702</v>
      </c>
      <c r="H476">
        <v>6.1572328635040403</v>
      </c>
      <c r="I476">
        <v>0</v>
      </c>
      <c r="J476">
        <v>0</v>
      </c>
    </row>
    <row r="477" spans="1:10" x14ac:dyDescent="0.2">
      <c r="A477" s="1">
        <v>41030</v>
      </c>
      <c r="B477">
        <v>12190.83</v>
      </c>
      <c r="C477">
        <v>1963801.24</v>
      </c>
      <c r="D477">
        <v>1975992.07</v>
      </c>
      <c r="E477">
        <v>1976000.9091565099</v>
      </c>
      <c r="F477">
        <v>50</v>
      </c>
      <c r="G477">
        <v>452378.57055833301</v>
      </c>
      <c r="H477">
        <v>4.3680250077224096</v>
      </c>
      <c r="I477">
        <v>0</v>
      </c>
      <c r="J477">
        <v>0</v>
      </c>
    </row>
    <row r="478" spans="1:10" x14ac:dyDescent="0.2">
      <c r="A478" s="1">
        <v>41061</v>
      </c>
      <c r="B478">
        <v>11194.2</v>
      </c>
      <c r="C478">
        <v>1726497.09</v>
      </c>
      <c r="D478">
        <v>1737691.29</v>
      </c>
      <c r="E478">
        <v>1737691.19654882</v>
      </c>
      <c r="F478">
        <v>50</v>
      </c>
      <c r="G478">
        <v>416463.64520057</v>
      </c>
      <c r="H478">
        <v>4.1724919247439898</v>
      </c>
      <c r="I478">
        <v>0</v>
      </c>
      <c r="J478">
        <v>0</v>
      </c>
    </row>
    <row r="479" spans="1:10" x14ac:dyDescent="0.2">
      <c r="A479" s="1">
        <v>41091</v>
      </c>
      <c r="B479">
        <v>5257.42</v>
      </c>
      <c r="C479">
        <v>1702141.92</v>
      </c>
      <c r="D479">
        <v>1707399.34</v>
      </c>
      <c r="E479">
        <v>1707399.35802246</v>
      </c>
      <c r="F479">
        <v>50</v>
      </c>
      <c r="G479">
        <v>422924.26742790302</v>
      </c>
      <c r="H479">
        <v>4.03712789622206</v>
      </c>
      <c r="I479">
        <v>0</v>
      </c>
      <c r="J479">
        <v>0</v>
      </c>
    </row>
    <row r="480" spans="1:10" x14ac:dyDescent="0.2">
      <c r="A480" s="1">
        <v>41122</v>
      </c>
      <c r="B480">
        <v>8427.2900000000009</v>
      </c>
      <c r="C480">
        <v>1727425.06</v>
      </c>
      <c r="D480">
        <v>1735852.35</v>
      </c>
      <c r="E480">
        <v>1735852.3946331399</v>
      </c>
      <c r="F480">
        <v>50</v>
      </c>
      <c r="G480">
        <v>373709.75156937802</v>
      </c>
      <c r="H480">
        <v>4.64492132555681</v>
      </c>
      <c r="I480">
        <v>0</v>
      </c>
      <c r="J480">
        <v>0</v>
      </c>
    </row>
    <row r="481" spans="1:10" x14ac:dyDescent="0.2">
      <c r="A481" s="1">
        <v>41153</v>
      </c>
      <c r="B481">
        <v>1029.4000000000001</v>
      </c>
      <c r="C481">
        <v>1617646.56</v>
      </c>
      <c r="D481">
        <v>1618675.96</v>
      </c>
      <c r="E481">
        <v>1618671.7916864101</v>
      </c>
      <c r="F481">
        <v>50</v>
      </c>
      <c r="G481">
        <v>349850.28468463803</v>
      </c>
      <c r="H481">
        <v>4.6267556796345399</v>
      </c>
      <c r="I481">
        <v>0</v>
      </c>
      <c r="J481">
        <v>0</v>
      </c>
    </row>
    <row r="482" spans="1:10" x14ac:dyDescent="0.2">
      <c r="A482" s="1">
        <v>41183</v>
      </c>
      <c r="B482">
        <v>3244.82</v>
      </c>
      <c r="C482">
        <v>1925555.34</v>
      </c>
      <c r="D482">
        <v>1928800.16</v>
      </c>
      <c r="E482">
        <v>1928800.1553579699</v>
      </c>
      <c r="F482">
        <v>50</v>
      </c>
      <c r="G482">
        <v>598549.97663883795</v>
      </c>
      <c r="H482">
        <v>3.2224546498007798</v>
      </c>
      <c r="I482">
        <v>0</v>
      </c>
      <c r="J482">
        <v>0</v>
      </c>
    </row>
    <row r="483" spans="1:10" x14ac:dyDescent="0.2">
      <c r="A483" s="1">
        <v>41214</v>
      </c>
      <c r="B483">
        <v>-6971.4</v>
      </c>
      <c r="C483">
        <v>2292032.86</v>
      </c>
      <c r="D483">
        <v>2285061.46</v>
      </c>
      <c r="E483">
        <v>2285053.9184749201</v>
      </c>
      <c r="F483">
        <v>50</v>
      </c>
      <c r="G483">
        <v>720548.78950419801</v>
      </c>
      <c r="H483">
        <v>3.1712688325342202</v>
      </c>
      <c r="I483">
        <v>0</v>
      </c>
      <c r="J483">
        <v>0</v>
      </c>
    </row>
    <row r="484" spans="1:10" x14ac:dyDescent="0.2">
      <c r="A484" s="1">
        <v>41244</v>
      </c>
      <c r="B484">
        <v>1965.45</v>
      </c>
      <c r="C484">
        <v>2526184.0699999998</v>
      </c>
      <c r="D484">
        <v>2528149.52</v>
      </c>
      <c r="E484">
        <v>2528145.5840129</v>
      </c>
      <c r="F484">
        <v>50</v>
      </c>
      <c r="G484">
        <v>876587.41554597602</v>
      </c>
      <c r="H484">
        <v>2.8840769775804498</v>
      </c>
      <c r="I484">
        <v>0</v>
      </c>
      <c r="J484">
        <v>0</v>
      </c>
    </row>
    <row r="485" spans="1:10" x14ac:dyDescent="0.2">
      <c r="A485" s="1">
        <v>41275</v>
      </c>
      <c r="B485">
        <v>1982.89</v>
      </c>
      <c r="C485">
        <v>2362442.62</v>
      </c>
      <c r="D485">
        <v>2364425.5099999998</v>
      </c>
      <c r="E485">
        <v>2364425.2988547599</v>
      </c>
      <c r="F485">
        <v>50</v>
      </c>
      <c r="G485">
        <v>751006.48017538502</v>
      </c>
      <c r="H485">
        <v>3.1483420732968699</v>
      </c>
      <c r="I485">
        <v>0</v>
      </c>
      <c r="J485">
        <v>0</v>
      </c>
    </row>
    <row r="486" spans="1:10" x14ac:dyDescent="0.2">
      <c r="A486" s="1">
        <v>41306</v>
      </c>
      <c r="B486">
        <v>2413.59</v>
      </c>
      <c r="C486">
        <v>2306567.77</v>
      </c>
      <c r="D486">
        <v>2308981.36</v>
      </c>
      <c r="E486">
        <v>2308981.1290988801</v>
      </c>
      <c r="F486">
        <v>50</v>
      </c>
      <c r="G486">
        <v>679772.21986127796</v>
      </c>
      <c r="H486">
        <v>3.3966982786823499</v>
      </c>
      <c r="I486">
        <v>0</v>
      </c>
      <c r="J486">
        <v>0</v>
      </c>
    </row>
    <row r="487" spans="1:10" x14ac:dyDescent="0.2">
      <c r="A487" s="1">
        <v>41334</v>
      </c>
      <c r="B487">
        <v>10784.33</v>
      </c>
      <c r="C487">
        <v>2229831.9300000002</v>
      </c>
      <c r="D487">
        <v>2240616.2599999998</v>
      </c>
      <c r="E487">
        <v>2240616.1658084998</v>
      </c>
      <c r="F487">
        <v>50</v>
      </c>
      <c r="G487">
        <v>761696.73856897803</v>
      </c>
      <c r="H487">
        <v>2.9416118677598799</v>
      </c>
      <c r="I487">
        <v>0</v>
      </c>
      <c r="J487">
        <v>0</v>
      </c>
    </row>
    <row r="488" spans="1:10" x14ac:dyDescent="0.2">
      <c r="A488" s="1">
        <v>41365</v>
      </c>
      <c r="B488">
        <v>23443.89</v>
      </c>
      <c r="C488">
        <v>2153636.34</v>
      </c>
      <c r="D488">
        <v>2177080.23</v>
      </c>
      <c r="E488">
        <v>2177079.99691176</v>
      </c>
      <c r="F488">
        <v>50</v>
      </c>
      <c r="G488">
        <v>876812.776044033</v>
      </c>
      <c r="H488">
        <v>2.4830156683861699</v>
      </c>
      <c r="I488">
        <v>59.864246743999999</v>
      </c>
      <c r="J488">
        <v>0</v>
      </c>
    </row>
    <row r="489" spans="1:10" x14ac:dyDescent="0.2">
      <c r="A489" s="1">
        <v>41395</v>
      </c>
      <c r="B489">
        <v>18551.78</v>
      </c>
      <c r="C489">
        <v>2356473.5</v>
      </c>
      <c r="D489">
        <v>2375025.2799999998</v>
      </c>
      <c r="E489">
        <v>2374377.7365666502</v>
      </c>
      <c r="F489">
        <v>50</v>
      </c>
      <c r="G489">
        <v>877741.41405352298</v>
      </c>
      <c r="H489">
        <v>2.7050993590486598</v>
      </c>
      <c r="I489">
        <v>0</v>
      </c>
      <c r="J489">
        <v>0</v>
      </c>
    </row>
    <row r="490" spans="1:10" x14ac:dyDescent="0.2">
      <c r="A490" s="1">
        <v>41426</v>
      </c>
      <c r="B490">
        <v>16668.04</v>
      </c>
      <c r="C490">
        <v>2039221.98</v>
      </c>
      <c r="D490">
        <v>2055890.02</v>
      </c>
      <c r="E490">
        <v>2055889.4201392899</v>
      </c>
      <c r="F490">
        <v>50</v>
      </c>
      <c r="G490">
        <v>965700.02870649402</v>
      </c>
      <c r="H490">
        <v>2.1289110065504002</v>
      </c>
      <c r="I490">
        <v>0</v>
      </c>
      <c r="J490">
        <v>0</v>
      </c>
    </row>
    <row r="491" spans="1:10" x14ac:dyDescent="0.2">
      <c r="A491" s="1">
        <v>41456</v>
      </c>
      <c r="B491">
        <v>22832.47</v>
      </c>
      <c r="C491">
        <v>2139297.66</v>
      </c>
      <c r="D491">
        <v>2162130.13</v>
      </c>
      <c r="E491">
        <v>2162107.70664499</v>
      </c>
      <c r="F491">
        <v>50</v>
      </c>
      <c r="G491">
        <v>1039798.8217714099</v>
      </c>
      <c r="H491">
        <v>2.0793519490256802</v>
      </c>
      <c r="I491">
        <v>0</v>
      </c>
      <c r="J491">
        <v>0</v>
      </c>
    </row>
    <row r="492" spans="1:10" x14ac:dyDescent="0.2">
      <c r="A492" s="1">
        <v>41487</v>
      </c>
      <c r="B492">
        <v>22177.77</v>
      </c>
      <c r="C492">
        <v>2223201.4900000002</v>
      </c>
      <c r="D492">
        <v>2245379.2599999998</v>
      </c>
      <c r="E492">
        <v>2231357.0325225699</v>
      </c>
      <c r="F492">
        <v>50</v>
      </c>
      <c r="G492">
        <v>916768.69238596899</v>
      </c>
      <c r="H492">
        <v>2.4377044694402299</v>
      </c>
      <c r="I492">
        <v>3454.1063495819999</v>
      </c>
      <c r="J492">
        <v>0</v>
      </c>
    </row>
    <row r="493" spans="1:10" x14ac:dyDescent="0.2">
      <c r="A493" s="1">
        <v>41518</v>
      </c>
      <c r="B493">
        <v>17842.45</v>
      </c>
      <c r="C493">
        <v>2499900.04</v>
      </c>
      <c r="D493">
        <v>2517742.4900000002</v>
      </c>
      <c r="E493">
        <v>2517762.3056798698</v>
      </c>
      <c r="F493">
        <v>50</v>
      </c>
      <c r="G493">
        <v>813666.03695019695</v>
      </c>
      <c r="H493">
        <v>3.0945507412080699</v>
      </c>
      <c r="I493">
        <v>168.53206019999999</v>
      </c>
      <c r="J493">
        <v>0</v>
      </c>
    </row>
    <row r="494" spans="1:10" x14ac:dyDescent="0.2">
      <c r="A494" s="1">
        <v>41548</v>
      </c>
      <c r="B494">
        <v>15288.97</v>
      </c>
      <c r="C494">
        <v>2517616.96</v>
      </c>
      <c r="D494">
        <v>2532905.9300000002</v>
      </c>
      <c r="E494">
        <v>2532911.4300000402</v>
      </c>
      <c r="F494">
        <v>50</v>
      </c>
      <c r="G494">
        <v>905637.28557655704</v>
      </c>
      <c r="H494">
        <v>2.7968276818323701</v>
      </c>
      <c r="I494">
        <v>0</v>
      </c>
      <c r="J494">
        <v>0</v>
      </c>
    </row>
    <row r="495" spans="1:10" x14ac:dyDescent="0.2">
      <c r="A495" s="1">
        <v>41579</v>
      </c>
      <c r="B495">
        <v>17383.560000000001</v>
      </c>
      <c r="C495">
        <v>2517303.02</v>
      </c>
      <c r="D495">
        <v>2534686.58</v>
      </c>
      <c r="E495">
        <v>2534686.4704257199</v>
      </c>
      <c r="F495">
        <v>50</v>
      </c>
      <c r="G495">
        <v>886772.11024497903</v>
      </c>
      <c r="H495">
        <v>2.8583290353205699</v>
      </c>
      <c r="I495">
        <v>0</v>
      </c>
      <c r="J495">
        <v>0</v>
      </c>
    </row>
    <row r="496" spans="1:10" x14ac:dyDescent="0.2">
      <c r="A496" s="1">
        <v>41609</v>
      </c>
      <c r="B496">
        <v>16329.44</v>
      </c>
      <c r="C496">
        <v>2358981.85</v>
      </c>
      <c r="D496">
        <v>2375311.29</v>
      </c>
      <c r="E496">
        <v>2375310.94153623</v>
      </c>
      <c r="F496">
        <v>50</v>
      </c>
      <c r="G496">
        <v>777209.13868535601</v>
      </c>
      <c r="H496">
        <v>3.0562056251089</v>
      </c>
      <c r="I496">
        <v>0</v>
      </c>
      <c r="J496">
        <v>0</v>
      </c>
    </row>
    <row r="497" spans="1:10" x14ac:dyDescent="0.2">
      <c r="A497" s="1">
        <v>41640</v>
      </c>
      <c r="B497">
        <v>14074.74</v>
      </c>
      <c r="C497">
        <v>2335469</v>
      </c>
      <c r="D497">
        <v>2349543.7400000002</v>
      </c>
      <c r="E497">
        <v>2349543.5686551798</v>
      </c>
      <c r="F497">
        <v>50</v>
      </c>
      <c r="G497">
        <v>746258.00705594698</v>
      </c>
      <c r="H497">
        <v>3.1484333118572998</v>
      </c>
      <c r="I497">
        <v>0</v>
      </c>
      <c r="J497">
        <v>0</v>
      </c>
    </row>
    <row r="498" spans="1:10" x14ac:dyDescent="0.2">
      <c r="A498" s="1">
        <v>41671</v>
      </c>
      <c r="B498">
        <v>9519.2099999999991</v>
      </c>
      <c r="C498">
        <v>2633783.3199999998</v>
      </c>
      <c r="D498">
        <v>2643302.5299999998</v>
      </c>
      <c r="E498">
        <v>2643473.5337660299</v>
      </c>
      <c r="F498">
        <v>50</v>
      </c>
      <c r="G498">
        <v>746406.12362926896</v>
      </c>
      <c r="H498">
        <v>3.5416021520731999</v>
      </c>
      <c r="I498">
        <v>0</v>
      </c>
      <c r="J498">
        <v>0</v>
      </c>
    </row>
    <row r="499" spans="1:10" x14ac:dyDescent="0.2">
      <c r="A499" s="1">
        <v>41699</v>
      </c>
      <c r="B499">
        <v>9998.16</v>
      </c>
      <c r="C499">
        <v>2220888.29</v>
      </c>
      <c r="D499">
        <v>2230886.4500000002</v>
      </c>
      <c r="E499">
        <v>2230886.4383670399</v>
      </c>
      <c r="F499">
        <v>50</v>
      </c>
      <c r="G499">
        <v>797968.78951261495</v>
      </c>
      <c r="H499">
        <v>2.7957063831150899</v>
      </c>
      <c r="I499">
        <v>0</v>
      </c>
      <c r="J499">
        <v>0</v>
      </c>
    </row>
    <row r="500" spans="1:10" x14ac:dyDescent="0.2">
      <c r="A500" s="1">
        <v>41730</v>
      </c>
      <c r="B500">
        <v>11026.4</v>
      </c>
      <c r="C500">
        <v>2240423.23</v>
      </c>
      <c r="D500">
        <v>2251449.63</v>
      </c>
      <c r="E500">
        <v>2252024.7391832802</v>
      </c>
      <c r="F500">
        <v>50</v>
      </c>
      <c r="G500">
        <v>806115.12890591205</v>
      </c>
      <c r="H500">
        <v>2.7936769475197698</v>
      </c>
      <c r="I500">
        <v>0.5134881</v>
      </c>
      <c r="J500">
        <v>0</v>
      </c>
    </row>
    <row r="501" spans="1:10" x14ac:dyDescent="0.2">
      <c r="A501" s="1">
        <v>41760</v>
      </c>
      <c r="B501">
        <v>14658.78</v>
      </c>
      <c r="C501">
        <v>2160988</v>
      </c>
      <c r="D501">
        <v>2175646.7799999998</v>
      </c>
      <c r="E501">
        <v>2175646.6533137001</v>
      </c>
      <c r="F501">
        <v>50</v>
      </c>
      <c r="G501">
        <v>776869.07352123095</v>
      </c>
      <c r="H501">
        <v>2.8005319396386499</v>
      </c>
      <c r="I501">
        <v>0</v>
      </c>
      <c r="J501">
        <v>0</v>
      </c>
    </row>
    <row r="502" spans="1:10" x14ac:dyDescent="0.2">
      <c r="A502" s="1">
        <v>41791</v>
      </c>
      <c r="B502">
        <v>13719.01</v>
      </c>
      <c r="C502">
        <v>2018501.49</v>
      </c>
      <c r="D502">
        <v>2032220.5</v>
      </c>
      <c r="E502">
        <v>2032515.8824279699</v>
      </c>
      <c r="F502">
        <v>50</v>
      </c>
      <c r="G502">
        <v>720637.50850196194</v>
      </c>
      <c r="H502">
        <v>2.8204414264435198</v>
      </c>
      <c r="I502">
        <v>0</v>
      </c>
      <c r="J502">
        <v>0</v>
      </c>
    </row>
    <row r="503" spans="1:10" x14ac:dyDescent="0.2">
      <c r="A503" s="1">
        <v>41821</v>
      </c>
      <c r="B503">
        <v>15184.89</v>
      </c>
      <c r="C503">
        <v>1738235.81</v>
      </c>
      <c r="D503">
        <v>1753420.7</v>
      </c>
      <c r="E503">
        <v>1753420.6132555299</v>
      </c>
      <c r="F503">
        <v>50</v>
      </c>
      <c r="G503">
        <v>672035.49250624597</v>
      </c>
      <c r="H503">
        <v>2.6091190611323798</v>
      </c>
      <c r="I503">
        <v>0</v>
      </c>
      <c r="J503">
        <v>0</v>
      </c>
    </row>
    <row r="504" spans="1:10" x14ac:dyDescent="0.2">
      <c r="A504" s="1">
        <v>41852</v>
      </c>
      <c r="B504">
        <v>16364.31</v>
      </c>
      <c r="C504">
        <v>1826755.73</v>
      </c>
      <c r="D504">
        <v>1843120.04</v>
      </c>
      <c r="E504">
        <v>1843120.0078052899</v>
      </c>
      <c r="F504">
        <v>50</v>
      </c>
      <c r="G504">
        <v>722818.841575164</v>
      </c>
      <c r="H504">
        <v>2.54990587100465</v>
      </c>
      <c r="I504">
        <v>0</v>
      </c>
      <c r="J504">
        <v>0</v>
      </c>
    </row>
    <row r="505" spans="1:10" x14ac:dyDescent="0.2">
      <c r="A505" s="1">
        <v>41883</v>
      </c>
      <c r="B505">
        <v>16514.77</v>
      </c>
      <c r="C505">
        <v>1959481.46</v>
      </c>
      <c r="D505">
        <v>1975996.23</v>
      </c>
      <c r="E505">
        <v>1975995.9292289801</v>
      </c>
      <c r="F505">
        <v>50</v>
      </c>
      <c r="G505">
        <v>729091.81030113995</v>
      </c>
      <c r="H505">
        <v>2.7102155055243702</v>
      </c>
      <c r="I505">
        <v>0</v>
      </c>
      <c r="J505">
        <v>0</v>
      </c>
    </row>
    <row r="506" spans="1:10" x14ac:dyDescent="0.2">
      <c r="A506" s="1">
        <v>41913</v>
      </c>
      <c r="B506">
        <v>12368.31</v>
      </c>
      <c r="C506">
        <v>1821906.94</v>
      </c>
      <c r="D506">
        <v>1834275.25</v>
      </c>
      <c r="E506">
        <v>1834275.7548659099</v>
      </c>
      <c r="F506">
        <v>50</v>
      </c>
      <c r="G506">
        <v>747670.52279164805</v>
      </c>
      <c r="H506">
        <v>2.4533209467949901</v>
      </c>
      <c r="I506">
        <v>0</v>
      </c>
      <c r="J506">
        <v>0</v>
      </c>
    </row>
    <row r="507" spans="1:10" x14ac:dyDescent="0.2">
      <c r="A507" s="1">
        <v>41944</v>
      </c>
      <c r="B507">
        <v>14035.65</v>
      </c>
      <c r="C507">
        <v>1511274.81</v>
      </c>
      <c r="D507">
        <v>1525310.46</v>
      </c>
      <c r="E507">
        <v>1525305.2325129199</v>
      </c>
      <c r="F507">
        <v>50</v>
      </c>
      <c r="G507">
        <v>795916.30221391795</v>
      </c>
      <c r="H507">
        <v>1.91641411071759</v>
      </c>
      <c r="I507">
        <v>0</v>
      </c>
      <c r="J507">
        <v>0</v>
      </c>
    </row>
    <row r="508" spans="1:10" x14ac:dyDescent="0.2">
      <c r="A508" s="1">
        <v>41974</v>
      </c>
      <c r="B508">
        <v>10134.530000000001</v>
      </c>
      <c r="C508">
        <v>1141704.83</v>
      </c>
      <c r="D508">
        <v>1151839.3600000001</v>
      </c>
      <c r="E508">
        <v>1151838.2993262699</v>
      </c>
      <c r="F508">
        <v>50</v>
      </c>
      <c r="G508">
        <v>990668.82287801395</v>
      </c>
      <c r="H508">
        <v>1.1626875427249601</v>
      </c>
      <c r="I508">
        <v>0</v>
      </c>
      <c r="J508">
        <v>0</v>
      </c>
    </row>
    <row r="509" spans="1:10" x14ac:dyDescent="0.2">
      <c r="A509" s="1">
        <v>42005</v>
      </c>
      <c r="B509">
        <v>3204.9</v>
      </c>
      <c r="C509">
        <v>771893.18</v>
      </c>
      <c r="D509">
        <v>775098.08</v>
      </c>
      <c r="E509">
        <v>775135.05296932498</v>
      </c>
      <c r="F509">
        <v>50</v>
      </c>
      <c r="G509">
        <v>899708.51052111096</v>
      </c>
      <c r="H509">
        <v>0.86154210936647202</v>
      </c>
      <c r="I509">
        <v>1.7150000000000001</v>
      </c>
      <c r="J509">
        <v>0</v>
      </c>
    </row>
    <row r="510" spans="1:10" x14ac:dyDescent="0.2">
      <c r="A510" s="1">
        <v>42036</v>
      </c>
      <c r="B510">
        <v>2620.5100000000002</v>
      </c>
      <c r="C510">
        <v>755740.34</v>
      </c>
      <c r="D510">
        <v>758360.85</v>
      </c>
      <c r="E510">
        <v>758360.60779425199</v>
      </c>
      <c r="F510">
        <v>50</v>
      </c>
      <c r="G510">
        <v>764087.71233922697</v>
      </c>
      <c r="H510">
        <v>0.99250465037915303</v>
      </c>
      <c r="I510">
        <v>0</v>
      </c>
      <c r="J510">
        <v>0</v>
      </c>
    </row>
    <row r="511" spans="1:10" x14ac:dyDescent="0.2">
      <c r="A511" s="1">
        <v>42064</v>
      </c>
      <c r="B511">
        <v>1745.41</v>
      </c>
      <c r="C511">
        <v>743491.25</v>
      </c>
      <c r="D511">
        <v>745236.66</v>
      </c>
      <c r="E511">
        <v>745236.10726532899</v>
      </c>
      <c r="F511">
        <v>50</v>
      </c>
      <c r="G511">
        <v>653060.65485726495</v>
      </c>
      <c r="H511">
        <v>1.1411437846124799</v>
      </c>
      <c r="I511">
        <v>0</v>
      </c>
      <c r="J511">
        <v>0</v>
      </c>
    </row>
    <row r="512" spans="1:10" x14ac:dyDescent="0.2">
      <c r="A512" s="1">
        <v>42095</v>
      </c>
      <c r="B512">
        <v>1555.29</v>
      </c>
      <c r="C512">
        <v>780833.29</v>
      </c>
      <c r="D512">
        <v>782388.58</v>
      </c>
      <c r="E512">
        <v>782388.16445745097</v>
      </c>
      <c r="F512">
        <v>50</v>
      </c>
      <c r="G512">
        <v>601966.86870476895</v>
      </c>
      <c r="H512">
        <v>1.2997196442735901</v>
      </c>
      <c r="I512">
        <v>0</v>
      </c>
      <c r="J512">
        <v>0</v>
      </c>
    </row>
    <row r="513" spans="1:10" x14ac:dyDescent="0.2">
      <c r="A513" s="1">
        <v>42125</v>
      </c>
      <c r="B513">
        <v>1563.51</v>
      </c>
      <c r="C513">
        <v>798832.38</v>
      </c>
      <c r="D513">
        <v>800395.89</v>
      </c>
      <c r="E513">
        <v>800395.52333692601</v>
      </c>
      <c r="F513">
        <v>50</v>
      </c>
      <c r="G513">
        <v>729683.60901917203</v>
      </c>
      <c r="H513">
        <v>1.0969076370138</v>
      </c>
      <c r="I513">
        <v>0</v>
      </c>
      <c r="J513">
        <v>0</v>
      </c>
    </row>
    <row r="514" spans="1:10" x14ac:dyDescent="0.2">
      <c r="A514" s="1">
        <v>42156</v>
      </c>
      <c r="B514">
        <v>1978.67</v>
      </c>
      <c r="C514">
        <v>693608.45</v>
      </c>
      <c r="D514">
        <v>695587.12</v>
      </c>
      <c r="E514">
        <v>695587.67020201904</v>
      </c>
      <c r="F514">
        <v>50</v>
      </c>
      <c r="G514">
        <v>728353.81529288006</v>
      </c>
      <c r="H514">
        <v>0.95501342286827196</v>
      </c>
      <c r="I514">
        <v>0</v>
      </c>
      <c r="J514">
        <v>0</v>
      </c>
    </row>
    <row r="515" spans="1:10" x14ac:dyDescent="0.2">
      <c r="A515" s="1">
        <v>42186</v>
      </c>
      <c r="B515">
        <v>3024.68</v>
      </c>
      <c r="C515">
        <v>655610.65</v>
      </c>
      <c r="D515">
        <v>658635.32999999996</v>
      </c>
      <c r="E515">
        <v>658635.79234807903</v>
      </c>
      <c r="F515">
        <v>50</v>
      </c>
      <c r="G515">
        <v>677363.28461493296</v>
      </c>
      <c r="H515">
        <v>0.97235236586892904</v>
      </c>
      <c r="I515">
        <v>0</v>
      </c>
      <c r="J515">
        <v>0</v>
      </c>
    </row>
    <row r="516" spans="1:10" x14ac:dyDescent="0.2">
      <c r="A516" s="1">
        <v>42217</v>
      </c>
      <c r="B516">
        <v>4369.8599999999997</v>
      </c>
      <c r="C516">
        <v>504113.17</v>
      </c>
      <c r="D516">
        <v>508483.03</v>
      </c>
      <c r="E516">
        <v>508502.88721648202</v>
      </c>
      <c r="F516">
        <v>50</v>
      </c>
      <c r="G516">
        <v>650783.35091578704</v>
      </c>
      <c r="H516">
        <v>0.78137046146142597</v>
      </c>
      <c r="I516">
        <v>0</v>
      </c>
      <c r="J516">
        <v>0</v>
      </c>
    </row>
    <row r="517" spans="1:10" x14ac:dyDescent="0.2">
      <c r="A517" s="1">
        <v>42248</v>
      </c>
      <c r="B517">
        <v>4813.99</v>
      </c>
      <c r="C517">
        <v>567069.75</v>
      </c>
      <c r="D517">
        <v>571883.74</v>
      </c>
      <c r="E517">
        <v>571902.85558530898</v>
      </c>
      <c r="F517">
        <v>50</v>
      </c>
      <c r="G517">
        <v>609982.36320612906</v>
      </c>
      <c r="H517">
        <v>0.93757277272629602</v>
      </c>
      <c r="I517">
        <v>0</v>
      </c>
      <c r="J517">
        <v>0</v>
      </c>
    </row>
    <row r="518" spans="1:10" x14ac:dyDescent="0.2">
      <c r="A518" s="1">
        <v>42278</v>
      </c>
      <c r="B518">
        <v>1814.88</v>
      </c>
      <c r="C518">
        <v>589940.56999999995</v>
      </c>
      <c r="D518">
        <v>591755.44999999995</v>
      </c>
      <c r="E518">
        <v>591755.06582191202</v>
      </c>
      <c r="F518">
        <v>50</v>
      </c>
      <c r="G518">
        <v>617871.423769188</v>
      </c>
      <c r="H518">
        <v>0.95773172711571697</v>
      </c>
      <c r="I518">
        <v>0</v>
      </c>
      <c r="J518">
        <v>0</v>
      </c>
    </row>
    <row r="519" spans="1:10" x14ac:dyDescent="0.2">
      <c r="A519" s="1">
        <v>42309</v>
      </c>
      <c r="B519">
        <v>1192.3800000000001</v>
      </c>
      <c r="C519">
        <v>598508.98</v>
      </c>
      <c r="D519">
        <v>599701.36</v>
      </c>
      <c r="E519">
        <v>599700.90692443796</v>
      </c>
      <c r="F519">
        <v>50</v>
      </c>
      <c r="G519">
        <v>609252.25899053004</v>
      </c>
      <c r="H519">
        <v>0.98432282863929299</v>
      </c>
      <c r="I519">
        <v>0</v>
      </c>
      <c r="J519">
        <v>0</v>
      </c>
    </row>
    <row r="520" spans="1:10" x14ac:dyDescent="0.2">
      <c r="A520" s="1">
        <v>42339</v>
      </c>
      <c r="B520">
        <v>732.39</v>
      </c>
      <c r="C520">
        <v>543490.55000000005</v>
      </c>
      <c r="D520">
        <v>544222.93999999994</v>
      </c>
      <c r="E520">
        <v>544222.47692229797</v>
      </c>
      <c r="F520">
        <v>50</v>
      </c>
      <c r="G520">
        <v>616961.82385248004</v>
      </c>
      <c r="H520">
        <v>0.88210073278768197</v>
      </c>
      <c r="I520">
        <v>0</v>
      </c>
      <c r="J520">
        <v>0</v>
      </c>
    </row>
    <row r="521" spans="1:10" x14ac:dyDescent="0.2">
      <c r="A521" s="1">
        <v>42370</v>
      </c>
      <c r="B521">
        <v>633.1</v>
      </c>
      <c r="C521">
        <v>423586.76</v>
      </c>
      <c r="D521">
        <v>424219.86</v>
      </c>
      <c r="E521">
        <v>424219.82539050299</v>
      </c>
      <c r="F521">
        <v>50</v>
      </c>
      <c r="G521">
        <v>590697.90542840306</v>
      </c>
      <c r="H521">
        <v>0.71816714007617399</v>
      </c>
      <c r="I521">
        <v>0</v>
      </c>
      <c r="J521">
        <v>0</v>
      </c>
    </row>
    <row r="522" spans="1:10" x14ac:dyDescent="0.2">
      <c r="A522" s="1">
        <v>42401</v>
      </c>
      <c r="B522">
        <v>485.93</v>
      </c>
      <c r="C522">
        <v>412015.27</v>
      </c>
      <c r="D522">
        <v>412501.2</v>
      </c>
      <c r="E522">
        <v>412501.089138654</v>
      </c>
      <c r="F522">
        <v>50</v>
      </c>
      <c r="G522">
        <v>528200.13873072097</v>
      </c>
      <c r="H522">
        <v>0.78095604088614001</v>
      </c>
      <c r="I522">
        <v>0</v>
      </c>
      <c r="J522">
        <v>0</v>
      </c>
    </row>
    <row r="523" spans="1:10" x14ac:dyDescent="0.2">
      <c r="A523" s="1">
        <v>42430</v>
      </c>
      <c r="B523">
        <v>967.57</v>
      </c>
      <c r="C523">
        <v>585196.72</v>
      </c>
      <c r="D523">
        <v>586164.29</v>
      </c>
      <c r="E523">
        <v>586164.25835313904</v>
      </c>
      <c r="F523">
        <v>50</v>
      </c>
      <c r="G523">
        <v>572128.47771476803</v>
      </c>
      <c r="H523">
        <v>1.0245325677449799</v>
      </c>
      <c r="I523">
        <v>0</v>
      </c>
      <c r="J523">
        <v>0</v>
      </c>
    </row>
    <row r="524" spans="1:10" x14ac:dyDescent="0.2">
      <c r="A524" s="1">
        <v>42461</v>
      </c>
      <c r="B524">
        <v>948.38</v>
      </c>
      <c r="C524">
        <v>533315.68000000005</v>
      </c>
      <c r="D524">
        <v>534264.06000000006</v>
      </c>
      <c r="E524">
        <v>534264.03040926997</v>
      </c>
      <c r="F524">
        <v>50</v>
      </c>
      <c r="G524">
        <v>557795.04023474897</v>
      </c>
      <c r="H524">
        <v>0.95781423618328299</v>
      </c>
      <c r="I524">
        <v>0</v>
      </c>
      <c r="J524">
        <v>0</v>
      </c>
    </row>
    <row r="525" spans="1:10" x14ac:dyDescent="0.2">
      <c r="A525" s="1">
        <v>42491</v>
      </c>
      <c r="B525">
        <v>1673.65</v>
      </c>
      <c r="C525">
        <v>584285.14</v>
      </c>
      <c r="D525">
        <v>585958.79</v>
      </c>
      <c r="E525">
        <v>585940.51716565399</v>
      </c>
      <c r="F525">
        <v>50</v>
      </c>
      <c r="G525">
        <v>539232.48684146302</v>
      </c>
      <c r="H525">
        <v>1.0866194664898201</v>
      </c>
      <c r="I525">
        <v>0</v>
      </c>
      <c r="J525">
        <v>0</v>
      </c>
    </row>
    <row r="526" spans="1:10" x14ac:dyDescent="0.2">
      <c r="A526" s="1">
        <v>42522</v>
      </c>
      <c r="B526">
        <v>1261.04</v>
      </c>
      <c r="C526">
        <v>629631.65</v>
      </c>
      <c r="D526">
        <v>630892.68999999994</v>
      </c>
      <c r="E526">
        <v>630878.36404784105</v>
      </c>
      <c r="F526">
        <v>50</v>
      </c>
      <c r="G526">
        <v>530767.20209137595</v>
      </c>
      <c r="H526">
        <v>1.1886159535894401</v>
      </c>
      <c r="I526">
        <v>0</v>
      </c>
      <c r="J526">
        <v>0</v>
      </c>
    </row>
    <row r="527" spans="1:10" x14ac:dyDescent="0.2">
      <c r="A527" s="1">
        <v>42552</v>
      </c>
      <c r="B527">
        <v>1235.5999999999999</v>
      </c>
      <c r="C527">
        <v>583798.76</v>
      </c>
      <c r="D527">
        <v>585034.36</v>
      </c>
      <c r="E527">
        <v>585034.49998643796</v>
      </c>
      <c r="F527">
        <v>50</v>
      </c>
      <c r="G527">
        <v>592727.91246714501</v>
      </c>
      <c r="H527">
        <v>0.98702033037606696</v>
      </c>
      <c r="I527">
        <v>0</v>
      </c>
      <c r="J527">
        <v>0</v>
      </c>
    </row>
    <row r="528" spans="1:10" x14ac:dyDescent="0.2">
      <c r="A528" s="1">
        <v>42583</v>
      </c>
      <c r="B528">
        <v>799.69</v>
      </c>
      <c r="C528">
        <v>535545.86</v>
      </c>
      <c r="D528">
        <v>536345.55000000005</v>
      </c>
      <c r="E528">
        <v>536346.47922289697</v>
      </c>
      <c r="F528">
        <v>50</v>
      </c>
      <c r="G528">
        <v>550370.36899395101</v>
      </c>
      <c r="H528">
        <v>0.97451917733745497</v>
      </c>
      <c r="I528">
        <v>0</v>
      </c>
      <c r="J528">
        <v>0</v>
      </c>
    </row>
    <row r="529" spans="1:10" x14ac:dyDescent="0.2">
      <c r="A529" s="1">
        <v>42614</v>
      </c>
      <c r="B529">
        <v>1469.15</v>
      </c>
      <c r="C529">
        <v>548526.38</v>
      </c>
      <c r="D529">
        <v>549995.53</v>
      </c>
      <c r="E529">
        <v>549991.34933793801</v>
      </c>
      <c r="F529">
        <v>50</v>
      </c>
      <c r="G529">
        <v>522096.152186519</v>
      </c>
      <c r="H529">
        <v>1.0534292333597799</v>
      </c>
      <c r="I529">
        <v>0</v>
      </c>
      <c r="J529">
        <v>0</v>
      </c>
    </row>
    <row r="530" spans="1:10" x14ac:dyDescent="0.2">
      <c r="A530" s="1">
        <v>42644</v>
      </c>
      <c r="B530">
        <v>1015.41</v>
      </c>
      <c r="C530">
        <v>653903.74</v>
      </c>
      <c r="D530">
        <v>654919.15</v>
      </c>
      <c r="E530">
        <v>654928.10670375102</v>
      </c>
      <c r="F530">
        <v>50</v>
      </c>
      <c r="G530">
        <v>528510.38727416703</v>
      </c>
      <c r="H530">
        <v>1.2391962816125299</v>
      </c>
      <c r="I530">
        <v>0</v>
      </c>
      <c r="J530">
        <v>0</v>
      </c>
    </row>
    <row r="531" spans="1:10" x14ac:dyDescent="0.2">
      <c r="A531" s="1">
        <v>42675</v>
      </c>
      <c r="B531">
        <v>1093.7</v>
      </c>
      <c r="C531">
        <v>575702.27</v>
      </c>
      <c r="D531">
        <v>576795.97</v>
      </c>
      <c r="E531">
        <v>576796.11513236805</v>
      </c>
      <c r="F531">
        <v>50</v>
      </c>
      <c r="G531">
        <v>468333.39504020702</v>
      </c>
      <c r="H531">
        <v>1.2315929661237299</v>
      </c>
      <c r="I531">
        <v>0</v>
      </c>
      <c r="J531">
        <v>0</v>
      </c>
    </row>
    <row r="532" spans="1:10" x14ac:dyDescent="0.2">
      <c r="A532" s="1">
        <v>42705</v>
      </c>
      <c r="B532">
        <v>1083.69</v>
      </c>
      <c r="C532">
        <v>727251.01</v>
      </c>
      <c r="D532">
        <v>728334.7</v>
      </c>
      <c r="E532">
        <v>728334.72768523195</v>
      </c>
      <c r="F532">
        <v>50</v>
      </c>
      <c r="G532">
        <v>442245.60875458602</v>
      </c>
      <c r="H532">
        <v>1.6469009827735801</v>
      </c>
      <c r="I532">
        <v>0</v>
      </c>
      <c r="J532">
        <v>0</v>
      </c>
    </row>
    <row r="533" spans="1:10" x14ac:dyDescent="0.2">
      <c r="A533" s="1">
        <v>42736</v>
      </c>
      <c r="B533">
        <v>1307.82</v>
      </c>
      <c r="C533">
        <v>624078.98</v>
      </c>
      <c r="D533">
        <v>625386.80000000005</v>
      </c>
      <c r="E533">
        <v>625386.784839837</v>
      </c>
      <c r="F533">
        <v>50</v>
      </c>
      <c r="G533">
        <v>401734.58285886998</v>
      </c>
      <c r="H533">
        <v>1.55671632845095</v>
      </c>
      <c r="I533">
        <v>0</v>
      </c>
      <c r="J533">
        <v>0</v>
      </c>
    </row>
    <row r="534" spans="1:10" x14ac:dyDescent="0.2">
      <c r="A534" s="1">
        <v>42767</v>
      </c>
      <c r="B534">
        <v>1367.14</v>
      </c>
      <c r="C534">
        <v>640776.61</v>
      </c>
      <c r="D534">
        <v>642143.75</v>
      </c>
      <c r="E534">
        <v>642103.74961204105</v>
      </c>
      <c r="F534">
        <v>50</v>
      </c>
      <c r="G534">
        <v>336672.42440161097</v>
      </c>
      <c r="H534">
        <v>1.9072062428435901</v>
      </c>
      <c r="I534">
        <v>0</v>
      </c>
      <c r="J534">
        <v>0</v>
      </c>
    </row>
    <row r="535" spans="1:10" x14ac:dyDescent="0.2">
      <c r="A535" s="1">
        <v>42795</v>
      </c>
      <c r="B535">
        <v>906.02</v>
      </c>
      <c r="C535">
        <v>579590.01</v>
      </c>
      <c r="D535">
        <v>580496.03</v>
      </c>
      <c r="E535">
        <v>580482.75322105701</v>
      </c>
      <c r="F535">
        <v>50</v>
      </c>
      <c r="G535">
        <v>383254.20308806503</v>
      </c>
      <c r="H535">
        <v>1.5146154916079799</v>
      </c>
      <c r="I535">
        <v>0</v>
      </c>
      <c r="J535">
        <v>0</v>
      </c>
    </row>
    <row r="536" spans="1:10" x14ac:dyDescent="0.2">
      <c r="A536" s="1">
        <v>42826</v>
      </c>
      <c r="B536">
        <v>1654.37</v>
      </c>
      <c r="C536">
        <v>508434.52</v>
      </c>
      <c r="D536">
        <v>510088.89</v>
      </c>
      <c r="E536">
        <v>510088.93615891598</v>
      </c>
      <c r="F536">
        <v>50</v>
      </c>
      <c r="G536">
        <v>389111.13040329301</v>
      </c>
      <c r="H536">
        <v>1.31090810902848</v>
      </c>
      <c r="I536">
        <v>0</v>
      </c>
      <c r="J536">
        <v>0</v>
      </c>
    </row>
    <row r="537" spans="1:10" x14ac:dyDescent="0.2">
      <c r="A537" s="1">
        <v>42856</v>
      </c>
      <c r="B537">
        <v>1048.9000000000001</v>
      </c>
      <c r="C537">
        <v>576076.63</v>
      </c>
      <c r="D537">
        <v>577125.53</v>
      </c>
      <c r="E537">
        <v>577126.03675510897</v>
      </c>
      <c r="F537">
        <v>50</v>
      </c>
      <c r="G537">
        <v>467158.32326099498</v>
      </c>
      <c r="H537">
        <v>1.2353970977686599</v>
      </c>
      <c r="I537">
        <v>0</v>
      </c>
      <c r="J537">
        <v>0</v>
      </c>
    </row>
    <row r="538" spans="1:10" x14ac:dyDescent="0.2">
      <c r="A538" s="1">
        <v>42887</v>
      </c>
      <c r="B538">
        <v>1091.6400000000001</v>
      </c>
      <c r="C538">
        <v>514189.52</v>
      </c>
      <c r="D538">
        <v>515281.16</v>
      </c>
      <c r="E538">
        <v>515281.16929798998</v>
      </c>
      <c r="F538">
        <v>50</v>
      </c>
      <c r="G538">
        <v>440354.975337226</v>
      </c>
      <c r="H538">
        <v>1.1701495342555901</v>
      </c>
      <c r="I538">
        <v>0</v>
      </c>
      <c r="J538">
        <v>0</v>
      </c>
    </row>
    <row r="539" spans="1:10" x14ac:dyDescent="0.2">
      <c r="A539" s="1">
        <v>42917</v>
      </c>
      <c r="B539">
        <v>446.66</v>
      </c>
      <c r="C539">
        <v>635473.99</v>
      </c>
      <c r="D539">
        <v>635920.65</v>
      </c>
      <c r="E539">
        <v>635920.61303991801</v>
      </c>
      <c r="F539">
        <v>50</v>
      </c>
      <c r="G539">
        <v>577656.63235380198</v>
      </c>
      <c r="H539">
        <v>1.1008626533875401</v>
      </c>
      <c r="I539">
        <v>0</v>
      </c>
      <c r="J539">
        <v>0</v>
      </c>
    </row>
    <row r="540" spans="1:10" x14ac:dyDescent="0.2">
      <c r="A540" s="1">
        <v>42948</v>
      </c>
      <c r="B540">
        <v>402.69</v>
      </c>
      <c r="C540">
        <v>726265.28</v>
      </c>
      <c r="D540">
        <v>726667.97</v>
      </c>
      <c r="E540">
        <v>726667.87481787999</v>
      </c>
      <c r="F540">
        <v>50</v>
      </c>
      <c r="G540">
        <v>497540.21699451702</v>
      </c>
      <c r="H540">
        <v>1.46052087850797</v>
      </c>
      <c r="I540">
        <v>0</v>
      </c>
      <c r="J540">
        <v>0</v>
      </c>
    </row>
    <row r="541" spans="1:10" x14ac:dyDescent="0.2">
      <c r="A541" s="1">
        <v>42979</v>
      </c>
      <c r="B541">
        <v>525.55999999999995</v>
      </c>
      <c r="C541">
        <v>765633.14</v>
      </c>
      <c r="D541">
        <v>766158.7</v>
      </c>
      <c r="E541">
        <v>766159.03176153102</v>
      </c>
      <c r="F541">
        <v>50</v>
      </c>
      <c r="G541">
        <v>483929.36837674602</v>
      </c>
      <c r="H541">
        <v>1.5832042480320401</v>
      </c>
      <c r="I541">
        <v>0</v>
      </c>
      <c r="J541">
        <v>0</v>
      </c>
    </row>
    <row r="542" spans="1:10" x14ac:dyDescent="0.2">
      <c r="A542" s="1">
        <v>43009</v>
      </c>
      <c r="B542">
        <v>1124.8800000000001</v>
      </c>
      <c r="C542">
        <v>674815.23</v>
      </c>
      <c r="D542">
        <v>675940.11</v>
      </c>
      <c r="E542">
        <v>675940.13238865603</v>
      </c>
      <c r="F542">
        <v>50</v>
      </c>
      <c r="G542">
        <v>435767.64607915399</v>
      </c>
      <c r="H542">
        <v>1.55114804522655</v>
      </c>
      <c r="I542">
        <v>0</v>
      </c>
      <c r="J542">
        <v>0</v>
      </c>
    </row>
    <row r="543" spans="1:10" x14ac:dyDescent="0.2">
      <c r="A543" s="1">
        <v>43040</v>
      </c>
      <c r="B543">
        <v>620.49</v>
      </c>
      <c r="C543">
        <v>499475.32</v>
      </c>
      <c r="D543">
        <v>500095.81</v>
      </c>
      <c r="E543">
        <v>500095.87529960601</v>
      </c>
      <c r="F543">
        <v>50</v>
      </c>
      <c r="G543">
        <v>452544.794213115</v>
      </c>
      <c r="H543">
        <v>1.10507486042165</v>
      </c>
      <c r="I543">
        <v>0</v>
      </c>
      <c r="J543">
        <v>0</v>
      </c>
    </row>
    <row r="544" spans="1:10" x14ac:dyDescent="0.2">
      <c r="A544" s="1"/>
    </row>
    <row r="545" spans="1:7" x14ac:dyDescent="0.2">
      <c r="A545" s="1"/>
      <c r="D545" s="27">
        <f>SUM(D377:D544)</f>
        <v>258506242.79000005</v>
      </c>
      <c r="G545" s="60">
        <f>SUM(G377:G544)</f>
        <v>63346200.816689909</v>
      </c>
    </row>
    <row r="546" spans="1:7" x14ac:dyDescent="0.2">
      <c r="D546" s="27">
        <f>+Z378+Z379+Z380+Z381+Z382+Z383+Z384+Z385+Z386+Z387+Z388+Z389+Z390+Z391</f>
        <v>258506242.79000002</v>
      </c>
      <c r="G546" s="60">
        <f>+Z396+Z397+Z398+Z399+Z400+Z401+Z402+Z403+Z404+Z405+Z406+Z407+Z408+Z409</f>
        <v>63346200.816689909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7030A0"/>
    <pageSetUpPr fitToPage="1"/>
  </sheetPr>
  <dimension ref="A1:B51"/>
  <sheetViews>
    <sheetView zoomScaleNormal="100" workbookViewId="0">
      <selection activeCell="Q20" sqref="Q20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106</v>
      </c>
    </row>
    <row r="3" spans="1:2" x14ac:dyDescent="0.2">
      <c r="B3" s="66" t="s">
        <v>101</v>
      </c>
    </row>
    <row r="4" spans="1:2" ht="15.75" x14ac:dyDescent="0.25">
      <c r="A4" s="42"/>
    </row>
    <row r="5" spans="1:2" x14ac:dyDescent="0.2">
      <c r="A5" s="43" t="s">
        <v>83</v>
      </c>
      <c r="B5" s="51">
        <v>8781026.1411849279</v>
      </c>
    </row>
    <row r="6" spans="1:2" x14ac:dyDescent="0.2">
      <c r="A6" s="43" t="s">
        <v>84</v>
      </c>
      <c r="B6" s="51">
        <v>8558474.4219376463</v>
      </c>
    </row>
    <row r="7" spans="1:2" x14ac:dyDescent="0.2">
      <c r="A7" s="43" t="s">
        <v>85</v>
      </c>
      <c r="B7" s="51">
        <v>8730682.0309716836</v>
      </c>
    </row>
    <row r="8" spans="1:2" x14ac:dyDescent="0.2">
      <c r="A8" s="43" t="s">
        <v>86</v>
      </c>
      <c r="B8" s="51">
        <v>8824976.1607175618</v>
      </c>
    </row>
    <row r="9" spans="1:2" x14ac:dyDescent="0.2">
      <c r="A9" s="43" t="s">
        <v>87</v>
      </c>
      <c r="B9" s="51">
        <v>8377005.645419091</v>
      </c>
    </row>
    <row r="10" spans="1:2" x14ac:dyDescent="0.2">
      <c r="A10" s="43" t="s">
        <v>88</v>
      </c>
      <c r="B10" s="51">
        <v>7882985.113042146</v>
      </c>
    </row>
    <row r="11" spans="1:2" x14ac:dyDescent="0.2">
      <c r="A11" s="43" t="s">
        <v>89</v>
      </c>
      <c r="B11" s="51">
        <v>7423374.4019367136</v>
      </c>
    </row>
    <row r="12" spans="1:2" x14ac:dyDescent="0.2">
      <c r="A12" s="43" t="s">
        <v>90</v>
      </c>
      <c r="B12" s="51">
        <v>6925936.5634457339</v>
      </c>
    </row>
    <row r="13" spans="1:2" x14ac:dyDescent="0.2">
      <c r="A13" s="43" t="s">
        <v>72</v>
      </c>
      <c r="B13" s="51">
        <v>7131084.331709899</v>
      </c>
    </row>
    <row r="14" spans="1:2" x14ac:dyDescent="0.2">
      <c r="A14" s="43" t="s">
        <v>73</v>
      </c>
      <c r="B14" s="51">
        <v>7112144.0488933073</v>
      </c>
    </row>
    <row r="15" spans="1:2" x14ac:dyDescent="0.2">
      <c r="A15" s="43" t="s">
        <v>74</v>
      </c>
      <c r="B15" s="51">
        <v>6782359.2097106185</v>
      </c>
    </row>
    <row r="16" spans="1:2" x14ac:dyDescent="0.2">
      <c r="A16" s="43" t="s">
        <v>75</v>
      </c>
      <c r="B16" s="51">
        <v>6621211.5727085434</v>
      </c>
    </row>
    <row r="17" spans="1:2" x14ac:dyDescent="0.2">
      <c r="A17" s="43" t="s">
        <v>76</v>
      </c>
      <c r="B17" s="51">
        <v>6309035.978864219</v>
      </c>
    </row>
    <row r="18" spans="1:2" x14ac:dyDescent="0.2">
      <c r="A18" s="43" t="s">
        <v>77</v>
      </c>
      <c r="B18" s="51">
        <v>6418022.8556332234</v>
      </c>
    </row>
    <row r="19" spans="1:2" x14ac:dyDescent="0.2">
      <c r="A19" s="43" t="s">
        <v>78</v>
      </c>
      <c r="B19" s="51">
        <v>6653990.0527916662</v>
      </c>
    </row>
    <row r="20" spans="1:2" x14ac:dyDescent="0.2">
      <c r="A20" s="44" t="s">
        <v>64</v>
      </c>
      <c r="B20" s="51">
        <v>6561423.5097443676</v>
      </c>
    </row>
    <row r="21" spans="1:2" x14ac:dyDescent="0.2">
      <c r="A21" s="44" t="s">
        <v>65</v>
      </c>
      <c r="B21" s="51">
        <v>6485580.5344475303</v>
      </c>
    </row>
    <row r="22" spans="1:2" x14ac:dyDescent="0.2">
      <c r="A22" s="44" t="s">
        <v>66</v>
      </c>
      <c r="B22" s="51">
        <v>6264809.8164494829</v>
      </c>
    </row>
    <row r="23" spans="1:2" x14ac:dyDescent="0.2">
      <c r="A23" s="44" t="s">
        <v>67</v>
      </c>
      <c r="B23" s="51">
        <v>7073882.505012962</v>
      </c>
    </row>
    <row r="24" spans="1:2" x14ac:dyDescent="0.2">
      <c r="A24" s="44" t="s">
        <v>68</v>
      </c>
      <c r="B24" s="51">
        <v>5670119.6093260916</v>
      </c>
    </row>
    <row r="25" spans="1:2" x14ac:dyDescent="0.2">
      <c r="A25" s="44" t="s">
        <v>69</v>
      </c>
      <c r="B25" s="51">
        <v>4747874.577319243</v>
      </c>
    </row>
    <row r="26" spans="1:2" x14ac:dyDescent="0.2">
      <c r="A26" s="44" t="s">
        <v>70</v>
      </c>
      <c r="B26" s="51">
        <v>4790574.2462347019</v>
      </c>
    </row>
    <row r="27" spans="1:2" x14ac:dyDescent="0.2">
      <c r="A27" s="44" t="s">
        <v>71</v>
      </c>
      <c r="B27" s="51">
        <v>4065743.9443958541</v>
      </c>
    </row>
    <row r="28" spans="1:2" x14ac:dyDescent="0.2">
      <c r="A28" s="44" t="s">
        <v>80</v>
      </c>
      <c r="B28" s="51">
        <v>2766634.6752477516</v>
      </c>
    </row>
    <row r="29" spans="1:2" x14ac:dyDescent="0.2">
      <c r="A29" s="44" t="s">
        <v>105</v>
      </c>
      <c r="B29" s="51">
        <f>SUM('Disposition Month'!G60:G71)</f>
        <v>4291643.8739377279</v>
      </c>
    </row>
    <row r="30" spans="1:2" x14ac:dyDescent="0.2">
      <c r="A30" s="44" t="s">
        <v>110</v>
      </c>
      <c r="B30" s="51">
        <f>SUM('Disposition Month'!G72:G83)</f>
        <v>4657678.4031960228</v>
      </c>
    </row>
    <row r="31" spans="1:2" x14ac:dyDescent="0.2">
      <c r="A31" s="44" t="s">
        <v>111</v>
      </c>
      <c r="B31" s="51">
        <f>SUM('Disposition Month'!G84:G95)</f>
        <v>3948092.360134196</v>
      </c>
    </row>
    <row r="32" spans="1:2" x14ac:dyDescent="0.2">
      <c r="A32" s="44" t="s">
        <v>112</v>
      </c>
      <c r="B32" s="51">
        <f>SUM('Disposition Month'!G96:G107)</f>
        <v>3997797.6228501797</v>
      </c>
    </row>
    <row r="33" spans="1:2" x14ac:dyDescent="0.2">
      <c r="A33" s="77" t="s">
        <v>113</v>
      </c>
      <c r="B33" s="51">
        <f>SUM('Disposition Month'!G108:G119)</f>
        <v>3909954.2236160384</v>
      </c>
    </row>
    <row r="34" spans="1:2" x14ac:dyDescent="0.2">
      <c r="A34" s="77" t="s">
        <v>116</v>
      </c>
      <c r="B34" s="51">
        <f>SUM('Disposition Month'!G120:G131)</f>
        <v>3971829.0966104185</v>
      </c>
    </row>
    <row r="35" spans="1:2" x14ac:dyDescent="0.2">
      <c r="A35" s="77" t="s">
        <v>118</v>
      </c>
      <c r="B35" s="51">
        <f>SUM('Disposition Month'!G132:G143)</f>
        <v>3936345.796850516</v>
      </c>
    </row>
    <row r="36" spans="1:2" x14ac:dyDescent="0.2">
      <c r="A36" s="77" t="s">
        <v>120</v>
      </c>
      <c r="B36" s="51">
        <f>SUM('Disposition Month'!G144:G155)</f>
        <v>3901946.9768204517</v>
      </c>
    </row>
    <row r="37" spans="1:2" x14ac:dyDescent="0.2">
      <c r="A37" s="77" t="s">
        <v>121</v>
      </c>
      <c r="B37" s="51">
        <f>SUM('Disposition Month'!G156:G167)</f>
        <v>3682147.8431865256</v>
      </c>
    </row>
    <row r="38" spans="1:2" x14ac:dyDescent="0.2">
      <c r="A38" s="77" t="s">
        <v>122</v>
      </c>
      <c r="B38" s="51">
        <f>SUM('Disposition Month'!G168:G179)</f>
        <v>3213948.7336809919</v>
      </c>
    </row>
    <row r="39" spans="1:2" x14ac:dyDescent="0.2">
      <c r="A39" s="77" t="s">
        <v>126</v>
      </c>
      <c r="B39" s="83">
        <f>SUM('Disposition Month'!G180:G191)</f>
        <v>2698347.2517666267</v>
      </c>
    </row>
    <row r="40" spans="1:2" x14ac:dyDescent="0.2">
      <c r="A40" s="77" t="s">
        <v>127</v>
      </c>
      <c r="B40" s="83">
        <f>((SUM('Disposition Month'!G192:G196))/5)*12</f>
        <v>2439642.9831245565</v>
      </c>
    </row>
    <row r="41" spans="1:2" x14ac:dyDescent="0.2">
      <c r="A41" s="77"/>
    </row>
    <row r="42" spans="1:2" x14ac:dyDescent="0.2">
      <c r="A42" s="44"/>
      <c r="B42" s="51">
        <f>SUM(B5:B41)</f>
        <v>205608327.11291921</v>
      </c>
    </row>
    <row r="44" spans="1:2" x14ac:dyDescent="0.2">
      <c r="A44" s="46" t="s">
        <v>54</v>
      </c>
      <c r="B44" s="47">
        <f>B39/B42</f>
        <v>1.3123725530263693E-2</v>
      </c>
    </row>
    <row r="45" spans="1:2" x14ac:dyDescent="0.2">
      <c r="A45" s="46"/>
      <c r="B45" s="67"/>
    </row>
    <row r="46" spans="1:2" x14ac:dyDescent="0.2">
      <c r="A46" s="72"/>
    </row>
    <row r="47" spans="1:2" x14ac:dyDescent="0.2">
      <c r="A47" s="44"/>
    </row>
    <row r="48" spans="1:2" x14ac:dyDescent="0.2">
      <c r="A48" s="44"/>
    </row>
    <row r="49" spans="1:1" x14ac:dyDescent="0.2">
      <c r="A49" s="44"/>
    </row>
    <row r="50" spans="1:1" x14ac:dyDescent="0.2">
      <c r="A50" s="44"/>
    </row>
    <row r="51" spans="1:1" x14ac:dyDescent="0.2">
      <c r="A51" s="44"/>
    </row>
  </sheetData>
  <phoneticPr fontId="4" type="noConversion"/>
  <pageMargins left="0.75" right="0.75" top="1" bottom="1" header="0.5" footer="0.5"/>
  <pageSetup scale="76" orientation="landscape" r:id="rId1"/>
  <headerFooter alignWithMargins="0">
    <oddFooter>&amp;LSource:  SONRIS Revenue Statements&amp;C4&amp;R&amp;"Arial,Italic"As of February 2018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7030A0"/>
    <pageSetUpPr fitToPage="1"/>
  </sheetPr>
  <dimension ref="A1:B51"/>
  <sheetViews>
    <sheetView workbookViewId="0">
      <selection activeCell="B41" sqref="B41"/>
    </sheetView>
  </sheetViews>
  <sheetFormatPr defaultRowHeight="12.75" x14ac:dyDescent="0.2"/>
  <cols>
    <col min="1" max="1" width="18.42578125" customWidth="1"/>
    <col min="2" max="2" width="16.28515625" style="51" customWidth="1"/>
  </cols>
  <sheetData>
    <row r="1" spans="1:2" ht="15.75" x14ac:dyDescent="0.25">
      <c r="A1" s="28" t="s">
        <v>107</v>
      </c>
    </row>
    <row r="3" spans="1:2" x14ac:dyDescent="0.2">
      <c r="B3" s="66" t="s">
        <v>108</v>
      </c>
    </row>
    <row r="4" spans="1:2" ht="15.75" x14ac:dyDescent="0.25">
      <c r="A4" s="42"/>
    </row>
    <row r="5" spans="1:2" x14ac:dyDescent="0.2">
      <c r="A5" s="43" t="s">
        <v>83</v>
      </c>
      <c r="B5" s="51">
        <v>94125368.049220204</v>
      </c>
    </row>
    <row r="6" spans="1:2" x14ac:dyDescent="0.2">
      <c r="A6" s="43" t="s">
        <v>84</v>
      </c>
      <c r="B6" s="51">
        <v>89454160.399017006</v>
      </c>
    </row>
    <row r="7" spans="1:2" x14ac:dyDescent="0.2">
      <c r="A7" s="43" t="s">
        <v>85</v>
      </c>
      <c r="B7" s="51">
        <v>84301670.208970711</v>
      </c>
    </row>
    <row r="8" spans="1:2" x14ac:dyDescent="0.2">
      <c r="A8" s="43" t="s">
        <v>86</v>
      </c>
      <c r="B8" s="51">
        <v>79934039.766110703</v>
      </c>
    </row>
    <row r="9" spans="1:2" x14ac:dyDescent="0.2">
      <c r="A9" s="43" t="s">
        <v>87</v>
      </c>
      <c r="B9" s="51">
        <v>78234139.073201001</v>
      </c>
    </row>
    <row r="10" spans="1:2" x14ac:dyDescent="0.2">
      <c r="A10" s="43" t="s">
        <v>88</v>
      </c>
      <c r="B10" s="51">
        <v>73532728.571674287</v>
      </c>
    </row>
    <row r="11" spans="1:2" x14ac:dyDescent="0.2">
      <c r="A11" s="43" t="s">
        <v>89</v>
      </c>
      <c r="B11" s="51">
        <v>67566287.572154894</v>
      </c>
    </row>
    <row r="12" spans="1:2" x14ac:dyDescent="0.2">
      <c r="A12" s="43" t="s">
        <v>90</v>
      </c>
      <c r="B12" s="51">
        <v>68771994.91115737</v>
      </c>
    </row>
    <row r="13" spans="1:2" x14ac:dyDescent="0.2">
      <c r="A13" s="43" t="s">
        <v>72</v>
      </c>
      <c r="B13" s="51">
        <v>63785078.195783503</v>
      </c>
    </row>
    <row r="14" spans="1:2" x14ac:dyDescent="0.2">
      <c r="A14" s="43" t="s">
        <v>73</v>
      </c>
      <c r="B14" s="51">
        <v>59265714.829273686</v>
      </c>
    </row>
    <row r="15" spans="1:2" x14ac:dyDescent="0.2">
      <c r="A15" s="43" t="s">
        <v>74</v>
      </c>
      <c r="B15" s="51">
        <v>59631387.290360801</v>
      </c>
    </row>
    <row r="16" spans="1:2" x14ac:dyDescent="0.2">
      <c r="A16" s="43" t="s">
        <v>75</v>
      </c>
      <c r="B16" s="51">
        <v>55353140.649499409</v>
      </c>
    </row>
    <row r="17" spans="1:2" x14ac:dyDescent="0.2">
      <c r="A17" s="43" t="s">
        <v>76</v>
      </c>
      <c r="B17" s="51">
        <v>54136350.236402936</v>
      </c>
    </row>
    <row r="18" spans="1:2" x14ac:dyDescent="0.2">
      <c r="A18" s="43" t="s">
        <v>77</v>
      </c>
      <c r="B18" s="51">
        <v>54136350.236402936</v>
      </c>
    </row>
    <row r="19" spans="1:2" x14ac:dyDescent="0.2">
      <c r="A19" s="43" t="s">
        <v>78</v>
      </c>
      <c r="B19" s="51">
        <v>60755685.050368488</v>
      </c>
    </row>
    <row r="20" spans="1:2" x14ac:dyDescent="0.2">
      <c r="A20" s="44" t="s">
        <v>64</v>
      </c>
      <c r="B20" s="51">
        <v>61613141.409440704</v>
      </c>
    </row>
    <row r="21" spans="1:2" x14ac:dyDescent="0.2">
      <c r="A21" s="44" t="s">
        <v>65</v>
      </c>
      <c r="B21" s="51">
        <v>51729193.636401743</v>
      </c>
    </row>
    <row r="22" spans="1:2" x14ac:dyDescent="0.2">
      <c r="A22" s="44" t="s">
        <v>66</v>
      </c>
      <c r="B22" s="51">
        <v>55650029.654673278</v>
      </c>
    </row>
    <row r="23" spans="1:2" x14ac:dyDescent="0.2">
      <c r="A23" s="44" t="s">
        <v>67</v>
      </c>
      <c r="B23" s="51">
        <v>62648530.875703655</v>
      </c>
    </row>
    <row r="24" spans="1:2" x14ac:dyDescent="0.2">
      <c r="A24" s="44" t="s">
        <v>68</v>
      </c>
      <c r="B24" s="51">
        <v>59989148.046703212</v>
      </c>
    </row>
    <row r="25" spans="1:2" x14ac:dyDescent="0.2">
      <c r="A25" s="44" t="s">
        <v>69</v>
      </c>
      <c r="B25" s="51">
        <v>53028702.280907445</v>
      </c>
    </row>
    <row r="26" spans="1:2" x14ac:dyDescent="0.2">
      <c r="A26" s="44" t="s">
        <v>70</v>
      </c>
      <c r="B26" s="51">
        <v>48754276.283570468</v>
      </c>
    </row>
    <row r="27" spans="1:2" x14ac:dyDescent="0.2">
      <c r="A27" s="44" t="s">
        <v>71</v>
      </c>
      <c r="B27" s="51">
        <v>42369541.040762708</v>
      </c>
    </row>
    <row r="28" spans="1:2" x14ac:dyDescent="0.2">
      <c r="A28" s="44" t="s">
        <v>80</v>
      </c>
      <c r="B28" s="51">
        <v>33179715.252785228</v>
      </c>
    </row>
    <row r="29" spans="1:2" x14ac:dyDescent="0.2">
      <c r="A29" s="44" t="s">
        <v>105</v>
      </c>
      <c r="B29" s="51">
        <f>SUM('Disposition Month'!G234:G245)</f>
        <v>42851388.681229211</v>
      </c>
    </row>
    <row r="30" spans="1:2" x14ac:dyDescent="0.2">
      <c r="A30" s="44" t="s">
        <v>110</v>
      </c>
      <c r="B30" s="51">
        <f>SUM('Disposition Month'!G246:G257)</f>
        <v>44928253.862737805</v>
      </c>
    </row>
    <row r="31" spans="1:2" x14ac:dyDescent="0.2">
      <c r="A31" s="44" t="s">
        <v>111</v>
      </c>
      <c r="B31" s="51">
        <f>SUM('Disposition Month'!G258:G269)</f>
        <v>42165658.055484265</v>
      </c>
    </row>
    <row r="32" spans="1:2" x14ac:dyDescent="0.2">
      <c r="A32" s="44" t="s">
        <v>112</v>
      </c>
      <c r="B32" s="51">
        <f>SUM('Disposition Month'!G270:G281)</f>
        <v>38444906.867455468</v>
      </c>
    </row>
    <row r="33" spans="1:2" x14ac:dyDescent="0.2">
      <c r="A33" s="77" t="s">
        <v>113</v>
      </c>
      <c r="B33" s="51">
        <f>SUM('Disposition Month'!G282:G293)</f>
        <v>40420636.856565244</v>
      </c>
    </row>
    <row r="34" spans="1:2" x14ac:dyDescent="0.2">
      <c r="A34" s="77" t="s">
        <v>116</v>
      </c>
      <c r="B34" s="51">
        <f>SUM('Disposition Month'!G294:G305)</f>
        <v>42700740.711666331</v>
      </c>
    </row>
    <row r="35" spans="1:2" x14ac:dyDescent="0.2">
      <c r="A35" s="77" t="s">
        <v>117</v>
      </c>
      <c r="B35" s="51">
        <f>SUM('Disposition Month'!G306:G317)</f>
        <v>45282939.706044875</v>
      </c>
    </row>
    <row r="36" spans="1:2" x14ac:dyDescent="0.2">
      <c r="A36" s="77" t="s">
        <v>119</v>
      </c>
      <c r="B36" s="51">
        <f>SUM('Disposition Month'!G318:G329)</f>
        <v>41097430.265709013</v>
      </c>
    </row>
    <row r="37" spans="1:2" x14ac:dyDescent="0.2">
      <c r="A37" s="77" t="s">
        <v>121</v>
      </c>
      <c r="B37" s="51">
        <f>SUM('Disposition Month'!G330:G341)</f>
        <v>38314504.155843139</v>
      </c>
    </row>
    <row r="38" spans="1:2" x14ac:dyDescent="0.2">
      <c r="A38" s="77" t="s">
        <v>123</v>
      </c>
      <c r="B38" s="51">
        <f>SUM('Disposition Month'!G342:G353)</f>
        <v>31528004.901838183</v>
      </c>
    </row>
    <row r="39" spans="1:2" x14ac:dyDescent="0.2">
      <c r="A39" s="77" t="s">
        <v>124</v>
      </c>
      <c r="B39" s="51">
        <f>SUM('Disposition Month'!G354:G365)</f>
        <v>24643569.686576307</v>
      </c>
    </row>
    <row r="40" spans="1:2" x14ac:dyDescent="0.2">
      <c r="A40" s="77" t="s">
        <v>127</v>
      </c>
      <c r="B40" s="51">
        <f>((SUM('Disposition Month'!G366:G370))/5)*12</f>
        <v>19685378.033118866</v>
      </c>
    </row>
    <row r="41" spans="1:2" x14ac:dyDescent="0.2">
      <c r="A41" s="77"/>
    </row>
    <row r="42" spans="1:2" x14ac:dyDescent="0.2">
      <c r="A42" s="44"/>
      <c r="B42" s="51">
        <f>SUM(B5:B39)</f>
        <v>1944324407.2716961</v>
      </c>
    </row>
    <row r="44" spans="1:2" x14ac:dyDescent="0.2">
      <c r="A44" s="46" t="s">
        <v>54</v>
      </c>
      <c r="B44" s="47">
        <f>B39/B42</f>
        <v>1.2674618286130819E-2</v>
      </c>
    </row>
    <row r="45" spans="1:2" x14ac:dyDescent="0.2">
      <c r="A45" s="46"/>
      <c r="B45" s="67"/>
    </row>
    <row r="46" spans="1:2" x14ac:dyDescent="0.2">
      <c r="A46" s="44"/>
    </row>
    <row r="47" spans="1:2" x14ac:dyDescent="0.2">
      <c r="A47" s="44"/>
    </row>
    <row r="48" spans="1:2" x14ac:dyDescent="0.2">
      <c r="A48" s="44"/>
    </row>
    <row r="49" spans="1:1" x14ac:dyDescent="0.2">
      <c r="A49" s="44"/>
    </row>
    <row r="50" spans="1:1" x14ac:dyDescent="0.2">
      <c r="A50" s="44"/>
    </row>
    <row r="51" spans="1:1" x14ac:dyDescent="0.2">
      <c r="A51" s="44"/>
    </row>
  </sheetData>
  <phoneticPr fontId="4" type="noConversion"/>
  <pageMargins left="0.75" right="0.75" top="1" bottom="1" header="0.5" footer="0.5"/>
  <pageSetup scale="84" orientation="landscape" r:id="rId1"/>
  <headerFooter alignWithMargins="0">
    <oddFooter>&amp;C6&amp;R&amp;"Arial,Italic"As of February 2018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</sheetPr>
  <dimension ref="A1:E33"/>
  <sheetViews>
    <sheetView workbookViewId="0">
      <selection activeCell="C21" sqref="C21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29" t="s">
        <v>63</v>
      </c>
    </row>
    <row r="4" spans="1:5" x14ac:dyDescent="0.2">
      <c r="A4" s="13" t="s">
        <v>53</v>
      </c>
      <c r="B4" s="5" t="s">
        <v>0</v>
      </c>
      <c r="C4" s="5" t="s">
        <v>1</v>
      </c>
      <c r="D4" s="5" t="s">
        <v>2</v>
      </c>
      <c r="E4" s="5" t="s">
        <v>7</v>
      </c>
    </row>
    <row r="5" spans="1:5" x14ac:dyDescent="0.2">
      <c r="A5" s="1">
        <v>42675</v>
      </c>
      <c r="B5" s="6">
        <v>7962941.9199999999</v>
      </c>
      <c r="C5" s="6">
        <v>4963593.83</v>
      </c>
      <c r="D5" s="6">
        <v>576795.97</v>
      </c>
      <c r="E5" s="34">
        <f t="shared" ref="E5:E13" si="0">SUM(B5:D5)</f>
        <v>13503331.720000001</v>
      </c>
    </row>
    <row r="6" spans="1:5" x14ac:dyDescent="0.2">
      <c r="A6" s="1">
        <v>42705</v>
      </c>
      <c r="B6" s="6">
        <v>8611208.8800000008</v>
      </c>
      <c r="C6" s="6">
        <v>6941237.7599999998</v>
      </c>
      <c r="D6" s="6">
        <v>728334.7</v>
      </c>
      <c r="E6" s="34">
        <f t="shared" si="0"/>
        <v>16280781.34</v>
      </c>
    </row>
    <row r="7" spans="1:5" x14ac:dyDescent="0.2">
      <c r="A7" s="1">
        <v>42736</v>
      </c>
      <c r="B7" s="6">
        <v>10074683.710000001</v>
      </c>
      <c r="C7" s="6">
        <v>7090022.5800000001</v>
      </c>
      <c r="D7" s="6">
        <v>625386.80000000005</v>
      </c>
      <c r="E7" s="34">
        <f t="shared" si="0"/>
        <v>17790093.09</v>
      </c>
    </row>
    <row r="8" spans="1:5" x14ac:dyDescent="0.2">
      <c r="A8" s="1">
        <v>42767</v>
      </c>
      <c r="B8" s="6">
        <v>9140030.1199999992</v>
      </c>
      <c r="C8" s="6">
        <v>5308550.38</v>
      </c>
      <c r="D8" s="6">
        <v>642143.75</v>
      </c>
      <c r="E8" s="34">
        <f t="shared" si="0"/>
        <v>15090724.25</v>
      </c>
    </row>
    <row r="9" spans="1:5" x14ac:dyDescent="0.2">
      <c r="A9" s="1">
        <v>42795</v>
      </c>
      <c r="B9" s="6">
        <v>8985842.0899999999</v>
      </c>
      <c r="C9" s="6">
        <v>5331251.84</v>
      </c>
      <c r="D9" s="6">
        <v>580496.03</v>
      </c>
      <c r="E9" s="34">
        <f t="shared" si="0"/>
        <v>14897589.959999999</v>
      </c>
    </row>
    <row r="10" spans="1:5" x14ac:dyDescent="0.2">
      <c r="A10" s="1">
        <v>42826</v>
      </c>
      <c r="B10" s="6">
        <v>9456967.6500000004</v>
      </c>
      <c r="C10" s="6">
        <v>5092673.34</v>
      </c>
      <c r="D10" s="6">
        <v>510088.89</v>
      </c>
      <c r="E10" s="34">
        <f t="shared" si="0"/>
        <v>15059729.880000001</v>
      </c>
    </row>
    <row r="11" spans="1:5" x14ac:dyDescent="0.2">
      <c r="A11" s="1">
        <v>42856</v>
      </c>
      <c r="B11" s="6">
        <v>9562681.6199999992</v>
      </c>
      <c r="C11" s="6">
        <v>5818267.5599999996</v>
      </c>
      <c r="D11" s="6">
        <v>577125.53</v>
      </c>
      <c r="E11" s="34">
        <f t="shared" si="0"/>
        <v>15958074.709999999</v>
      </c>
    </row>
    <row r="12" spans="1:5" x14ac:dyDescent="0.2">
      <c r="A12" s="1">
        <v>42887</v>
      </c>
      <c r="B12" s="6">
        <v>7895023.5599999996</v>
      </c>
      <c r="C12" s="6">
        <v>5305987.18</v>
      </c>
      <c r="D12" s="6">
        <v>515281.16</v>
      </c>
      <c r="E12" s="34">
        <f t="shared" si="0"/>
        <v>13716291.899999999</v>
      </c>
    </row>
    <row r="13" spans="1:5" x14ac:dyDescent="0.2">
      <c r="A13" s="1">
        <v>42917</v>
      </c>
      <c r="B13" s="6">
        <v>8755204.3200000003</v>
      </c>
      <c r="C13" s="6">
        <v>5160096.17</v>
      </c>
      <c r="D13" s="6">
        <v>635920.65</v>
      </c>
      <c r="E13" s="34">
        <f t="shared" si="0"/>
        <v>14551221.140000001</v>
      </c>
    </row>
    <row r="14" spans="1:5" x14ac:dyDescent="0.2">
      <c r="A14" s="1">
        <v>42948</v>
      </c>
      <c r="B14" s="6">
        <v>8687033.9499999993</v>
      </c>
      <c r="C14" s="6">
        <v>4780120.5599999996</v>
      </c>
      <c r="D14" s="6">
        <v>726667.97</v>
      </c>
      <c r="E14" s="34">
        <f>SUM(B14:D14)</f>
        <v>14193822.479999999</v>
      </c>
    </row>
    <row r="15" spans="1:5" x14ac:dyDescent="0.2">
      <c r="A15" s="1">
        <v>42979</v>
      </c>
      <c r="B15" s="6">
        <v>8744382.2899999991</v>
      </c>
      <c r="C15" s="6">
        <v>4512451.53</v>
      </c>
      <c r="D15" s="6">
        <v>766158.7</v>
      </c>
      <c r="E15" s="34">
        <f>SUM(B15:D15)</f>
        <v>14022992.52</v>
      </c>
    </row>
    <row r="16" spans="1:5" x14ac:dyDescent="0.2">
      <c r="A16" s="1">
        <v>43009</v>
      </c>
      <c r="B16" s="6">
        <v>8637407.5299999993</v>
      </c>
      <c r="C16" s="6">
        <v>4587010.09</v>
      </c>
      <c r="D16" s="6">
        <v>675940.11</v>
      </c>
      <c r="E16" s="34">
        <f>SUM(B16:D16)</f>
        <v>13900357.729999999</v>
      </c>
    </row>
    <row r="17" spans="1:5" x14ac:dyDescent="0.2">
      <c r="A17" s="1">
        <v>43040</v>
      </c>
      <c r="B17" s="6">
        <v>10171095.35</v>
      </c>
      <c r="C17" s="6">
        <v>3861663.14</v>
      </c>
      <c r="D17" s="6">
        <v>500095.81</v>
      </c>
      <c r="E17" s="34">
        <f>SUM(B17:D17)</f>
        <v>14532854.300000001</v>
      </c>
    </row>
    <row r="18" spans="1:5" x14ac:dyDescent="0.2">
      <c r="A18" s="3" t="s">
        <v>7</v>
      </c>
      <c r="B18" s="30">
        <f>SUM(B5:B17)</f>
        <v>116684502.99000001</v>
      </c>
      <c r="C18" s="30">
        <f>SUM(C5:C17)</f>
        <v>68752925.960000008</v>
      </c>
      <c r="D18" s="30">
        <f>SUM(D5:D17)</f>
        <v>8060436.0700000003</v>
      </c>
      <c r="E18" s="30">
        <f>SUM(E5:E17)</f>
        <v>193497865.02000001</v>
      </c>
    </row>
    <row r="20" spans="1:5" x14ac:dyDescent="0.2">
      <c r="A20" t="s">
        <v>54</v>
      </c>
      <c r="B20" s="76">
        <f>B18/$E$18</f>
        <v>0.60302734078197429</v>
      </c>
      <c r="C20" s="76">
        <f>C18/$E$18</f>
        <v>0.35531619924020186</v>
      </c>
      <c r="D20" s="76">
        <f>D18/$E$18</f>
        <v>4.1656459977823891E-2</v>
      </c>
      <c r="E20" s="75"/>
    </row>
    <row r="22" spans="1:5" x14ac:dyDescent="0.2">
      <c r="B22" s="19"/>
      <c r="C22" s="19"/>
      <c r="D22" s="19"/>
    </row>
    <row r="23" spans="1:5" x14ac:dyDescent="0.2">
      <c r="B23" s="19"/>
      <c r="C23" s="19"/>
      <c r="D23" s="19"/>
      <c r="E23" s="70"/>
    </row>
    <row r="24" spans="1:5" x14ac:dyDescent="0.2">
      <c r="A24" s="2"/>
      <c r="B24" s="19"/>
      <c r="C24" s="19"/>
      <c r="D24" s="19"/>
    </row>
    <row r="25" spans="1:5" x14ac:dyDescent="0.2">
      <c r="B25" s="19"/>
      <c r="C25" s="19"/>
      <c r="D25" s="19"/>
    </row>
    <row r="26" spans="1:5" x14ac:dyDescent="0.2">
      <c r="B26" s="19"/>
      <c r="C26" s="19"/>
      <c r="D26" s="19"/>
    </row>
    <row r="27" spans="1:5" x14ac:dyDescent="0.2">
      <c r="B27" s="19"/>
      <c r="C27" s="74"/>
      <c r="D27" s="19"/>
    </row>
    <row r="28" spans="1:5" x14ac:dyDescent="0.2">
      <c r="B28" s="19"/>
      <c r="C28" s="19"/>
      <c r="D28" s="19"/>
    </row>
    <row r="29" spans="1:5" x14ac:dyDescent="0.2">
      <c r="B29" s="19"/>
      <c r="C29" s="19"/>
      <c r="D29" s="19"/>
    </row>
    <row r="30" spans="1:5" x14ac:dyDescent="0.2">
      <c r="B30" s="19"/>
      <c r="C30" s="19"/>
      <c r="D30" s="19"/>
    </row>
    <row r="31" spans="1:5" x14ac:dyDescent="0.2">
      <c r="B31" s="19"/>
      <c r="C31" s="19"/>
      <c r="D31" s="19"/>
    </row>
    <row r="32" spans="1:5" x14ac:dyDescent="0.2">
      <c r="B32" s="19"/>
      <c r="C32" s="19"/>
      <c r="D32" s="19"/>
    </row>
    <row r="33" spans="2:4" x14ac:dyDescent="0.2">
      <c r="B33" s="19"/>
      <c r="C33" s="19"/>
      <c r="D33" s="19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February 2018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7030A0"/>
    <pageSetUpPr fitToPage="1"/>
  </sheetPr>
  <dimension ref="A1:E88"/>
  <sheetViews>
    <sheetView topLeftCell="A49" workbookViewId="0">
      <selection activeCell="L69" sqref="L69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</cols>
  <sheetData>
    <row r="1" spans="1:5" ht="15.75" x14ac:dyDescent="0.25">
      <c r="A1" s="32" t="s">
        <v>55</v>
      </c>
    </row>
    <row r="4" spans="1:5" x14ac:dyDescent="0.2">
      <c r="A4" s="13" t="s">
        <v>53</v>
      </c>
      <c r="B4" s="5" t="s">
        <v>101</v>
      </c>
      <c r="D4" s="13" t="s">
        <v>53</v>
      </c>
      <c r="E4" s="5" t="s">
        <v>101</v>
      </c>
    </row>
    <row r="5" spans="1:5" x14ac:dyDescent="0.2">
      <c r="A5" s="1">
        <v>37987</v>
      </c>
      <c r="B5" s="33">
        <v>439528.96090617601</v>
      </c>
      <c r="D5" s="1">
        <v>40544</v>
      </c>
      <c r="E5" s="33">
        <v>289933.801264279</v>
      </c>
    </row>
    <row r="6" spans="1:5" x14ac:dyDescent="0.2">
      <c r="A6" s="1">
        <v>38018</v>
      </c>
      <c r="B6" s="33">
        <v>352554.18074302399</v>
      </c>
      <c r="D6" s="1">
        <v>40575</v>
      </c>
      <c r="E6" s="33">
        <v>300448.11865709198</v>
      </c>
    </row>
    <row r="7" spans="1:5" x14ac:dyDescent="0.2">
      <c r="A7" s="1">
        <v>38047</v>
      </c>
      <c r="B7" s="33">
        <v>388250.30564981903</v>
      </c>
      <c r="D7" s="1">
        <v>40603</v>
      </c>
      <c r="E7" s="33">
        <v>350333.92757733399</v>
      </c>
    </row>
    <row r="8" spans="1:5" x14ac:dyDescent="0.2">
      <c r="A8" s="1">
        <v>38078</v>
      </c>
      <c r="B8" s="33">
        <v>371664.94968947303</v>
      </c>
      <c r="D8" s="1">
        <v>40634</v>
      </c>
      <c r="E8" s="33">
        <v>324508.42118392698</v>
      </c>
    </row>
    <row r="9" spans="1:5" x14ac:dyDescent="0.2">
      <c r="A9" s="1">
        <v>38108</v>
      </c>
      <c r="B9" s="33">
        <v>376944.419134308</v>
      </c>
      <c r="D9" s="1">
        <v>40664</v>
      </c>
      <c r="E9" s="33">
        <v>325166.87311009999</v>
      </c>
    </row>
    <row r="10" spans="1:5" x14ac:dyDescent="0.2">
      <c r="A10" s="1">
        <v>38139</v>
      </c>
      <c r="B10" s="33">
        <v>364373.39083432802</v>
      </c>
      <c r="D10" s="1">
        <v>40695</v>
      </c>
      <c r="E10" s="33">
        <v>313539.40973677801</v>
      </c>
    </row>
    <row r="11" spans="1:5" x14ac:dyDescent="0.2">
      <c r="A11" s="1">
        <v>38169</v>
      </c>
      <c r="B11" s="33">
        <v>373376.36701310403</v>
      </c>
      <c r="D11" s="1">
        <v>40725</v>
      </c>
      <c r="E11" s="33">
        <v>317672.23063590098</v>
      </c>
    </row>
    <row r="12" spans="1:5" x14ac:dyDescent="0.2">
      <c r="A12" s="1">
        <v>38200</v>
      </c>
      <c r="B12" s="33">
        <v>374957.04543857201</v>
      </c>
      <c r="D12" s="1">
        <v>40756</v>
      </c>
      <c r="E12" s="33">
        <v>344112.03167693102</v>
      </c>
    </row>
    <row r="13" spans="1:5" x14ac:dyDescent="0.2">
      <c r="A13" s="1">
        <v>38231</v>
      </c>
      <c r="B13" s="33">
        <v>252648.34940940799</v>
      </c>
      <c r="D13" s="1">
        <v>40787</v>
      </c>
      <c r="E13" s="33">
        <v>297685.96681910899</v>
      </c>
    </row>
    <row r="14" spans="1:5" x14ac:dyDescent="0.2">
      <c r="A14" s="1">
        <v>38261</v>
      </c>
      <c r="B14" s="33">
        <v>294836.08750282298</v>
      </c>
      <c r="D14" s="1">
        <v>40817</v>
      </c>
      <c r="E14" s="33">
        <v>346547.70302868</v>
      </c>
    </row>
    <row r="15" spans="1:5" x14ac:dyDescent="0.2">
      <c r="A15" s="1">
        <v>38292</v>
      </c>
      <c r="B15" s="33">
        <v>306161.90200133098</v>
      </c>
      <c r="D15" s="1">
        <v>40848</v>
      </c>
      <c r="E15" s="33">
        <v>339844.16586564702</v>
      </c>
    </row>
    <row r="16" spans="1:5" x14ac:dyDescent="0.2">
      <c r="A16" s="1">
        <v>38322</v>
      </c>
      <c r="B16" s="33">
        <v>325615.34984864801</v>
      </c>
      <c r="D16" s="1">
        <v>40878</v>
      </c>
      <c r="E16" s="33">
        <v>351073.06417927402</v>
      </c>
    </row>
    <row r="17" spans="1:5" x14ac:dyDescent="0.2">
      <c r="A17" s="1">
        <v>38353</v>
      </c>
      <c r="B17" s="33">
        <v>346534.81699999399</v>
      </c>
      <c r="D17" s="1">
        <v>40909</v>
      </c>
      <c r="E17" s="33">
        <v>350153.20710683399</v>
      </c>
    </row>
    <row r="18" spans="1:5" x14ac:dyDescent="0.2">
      <c r="A18" s="1">
        <v>38384</v>
      </c>
      <c r="B18" s="33">
        <v>319401.76471379801</v>
      </c>
      <c r="D18" s="1">
        <v>40940</v>
      </c>
      <c r="E18" s="33">
        <v>303701.98057338299</v>
      </c>
    </row>
    <row r="19" spans="1:5" x14ac:dyDescent="0.2">
      <c r="A19" s="1">
        <v>38412</v>
      </c>
      <c r="B19" s="33">
        <v>326574.195420017</v>
      </c>
      <c r="D19" s="1">
        <v>40969</v>
      </c>
      <c r="E19" s="33">
        <v>331411.33775149297</v>
      </c>
    </row>
    <row r="20" spans="1:5" x14ac:dyDescent="0.2">
      <c r="A20" s="1">
        <v>38443</v>
      </c>
      <c r="B20" s="33">
        <v>404282.72753221501</v>
      </c>
      <c r="D20" s="1">
        <v>41000</v>
      </c>
      <c r="E20" s="33">
        <v>328742.294713918</v>
      </c>
    </row>
    <row r="21" spans="1:5" x14ac:dyDescent="0.2">
      <c r="A21" s="1">
        <v>38473</v>
      </c>
      <c r="B21" s="33">
        <v>376916.31102423603</v>
      </c>
      <c r="D21" s="1">
        <v>41030</v>
      </c>
      <c r="E21" s="33">
        <v>338444.932251397</v>
      </c>
    </row>
    <row r="22" spans="1:5" x14ac:dyDescent="0.2">
      <c r="A22" s="1">
        <v>38504</v>
      </c>
      <c r="B22" s="33">
        <v>358886.38515602902</v>
      </c>
      <c r="D22" s="1">
        <v>41061</v>
      </c>
      <c r="E22" s="33">
        <v>322440.18200785102</v>
      </c>
    </row>
    <row r="23" spans="1:5" x14ac:dyDescent="0.2">
      <c r="A23" s="1">
        <v>38534</v>
      </c>
      <c r="B23" s="33">
        <v>319254.63716400898</v>
      </c>
      <c r="D23" s="1">
        <v>41091</v>
      </c>
      <c r="E23" s="33">
        <v>349392.99104951799</v>
      </c>
    </row>
    <row r="24" spans="1:5" x14ac:dyDescent="0.2">
      <c r="A24" s="1">
        <v>38565</v>
      </c>
      <c r="B24" s="33">
        <v>315616.43991115497</v>
      </c>
      <c r="D24" s="1">
        <v>41122</v>
      </c>
      <c r="E24" s="33">
        <v>291191.010585115</v>
      </c>
    </row>
    <row r="25" spans="1:5" x14ac:dyDescent="0.2">
      <c r="A25" s="1">
        <v>38596</v>
      </c>
      <c r="B25" s="33">
        <v>78702.698250476999</v>
      </c>
      <c r="D25" s="1">
        <v>41153</v>
      </c>
      <c r="E25" s="33">
        <v>251369.62620641899</v>
      </c>
    </row>
    <row r="26" spans="1:5" x14ac:dyDescent="0.2">
      <c r="A26" s="1">
        <v>38626</v>
      </c>
      <c r="B26" s="33">
        <v>114538.450766073</v>
      </c>
      <c r="D26" s="1">
        <v>41183</v>
      </c>
      <c r="E26" s="33">
        <v>344344.08230810001</v>
      </c>
    </row>
    <row r="27" spans="1:5" x14ac:dyDescent="0.2">
      <c r="A27" s="1">
        <v>38657</v>
      </c>
      <c r="B27" s="33">
        <v>180921.896908191</v>
      </c>
      <c r="D27" s="1">
        <v>41214</v>
      </c>
      <c r="E27" s="33">
        <v>335227.400356183</v>
      </c>
    </row>
    <row r="28" spans="1:5" x14ac:dyDescent="0.2">
      <c r="A28" s="1">
        <v>38687</v>
      </c>
      <c r="B28" s="33">
        <v>197290.87605285901</v>
      </c>
      <c r="D28" s="1">
        <v>41244</v>
      </c>
      <c r="E28" s="33">
        <v>352771.29816596402</v>
      </c>
    </row>
    <row r="29" spans="1:5" x14ac:dyDescent="0.2">
      <c r="A29" s="1">
        <v>38718</v>
      </c>
      <c r="B29" s="33">
        <v>230553.141174936</v>
      </c>
      <c r="D29" s="1">
        <v>41275</v>
      </c>
      <c r="E29" s="33">
        <v>345022.84454960702</v>
      </c>
    </row>
    <row r="30" spans="1:5" x14ac:dyDescent="0.2">
      <c r="A30" s="1">
        <v>38749</v>
      </c>
      <c r="B30" s="33">
        <v>221290.45905745699</v>
      </c>
      <c r="D30" s="1">
        <v>41306</v>
      </c>
      <c r="E30" s="33">
        <v>311610.63215863</v>
      </c>
    </row>
    <row r="31" spans="1:5" x14ac:dyDescent="0.2">
      <c r="A31" s="1">
        <v>38777</v>
      </c>
      <c r="B31" s="33">
        <v>249233.35198095901</v>
      </c>
      <c r="D31" s="1">
        <v>41334</v>
      </c>
      <c r="E31" s="33">
        <v>344201.78248945501</v>
      </c>
    </row>
    <row r="32" spans="1:5" x14ac:dyDescent="0.2">
      <c r="A32" s="1">
        <v>38808</v>
      </c>
      <c r="B32" s="33">
        <v>283338.50460554601</v>
      </c>
      <c r="D32" s="1">
        <v>41365</v>
      </c>
      <c r="E32" s="33">
        <v>328382.32469114702</v>
      </c>
    </row>
    <row r="33" spans="1:5" x14ac:dyDescent="0.2">
      <c r="A33" s="1">
        <v>38838</v>
      </c>
      <c r="B33" s="33">
        <v>275598.75576610601</v>
      </c>
      <c r="D33" s="1">
        <v>41395</v>
      </c>
      <c r="E33" s="33">
        <v>345619.07895514701</v>
      </c>
    </row>
    <row r="34" spans="1:5" x14ac:dyDescent="0.2">
      <c r="A34" s="1">
        <v>38869</v>
      </c>
      <c r="B34" s="33">
        <v>300558.28335014498</v>
      </c>
      <c r="D34" s="1">
        <v>41426</v>
      </c>
      <c r="E34" s="33">
        <v>337212.72533523099</v>
      </c>
    </row>
    <row r="35" spans="1:5" x14ac:dyDescent="0.2">
      <c r="A35" s="1">
        <v>38899</v>
      </c>
      <c r="B35" s="33">
        <v>317273.171989795</v>
      </c>
      <c r="D35" s="1">
        <v>41456</v>
      </c>
      <c r="E35" s="33">
        <v>327400.14534300799</v>
      </c>
    </row>
    <row r="36" spans="1:5" x14ac:dyDescent="0.2">
      <c r="A36" s="1">
        <v>38930</v>
      </c>
      <c r="B36" s="33">
        <v>336148.30097036698</v>
      </c>
      <c r="D36" s="1">
        <v>41487</v>
      </c>
      <c r="E36" s="33">
        <v>357765.66011842899</v>
      </c>
    </row>
    <row r="37" spans="1:5" x14ac:dyDescent="0.2">
      <c r="A37" s="1">
        <v>38961</v>
      </c>
      <c r="B37" s="33">
        <v>309714.79657643603</v>
      </c>
      <c r="D37" s="1">
        <v>41518</v>
      </c>
      <c r="E37" s="33">
        <v>343390.46234113199</v>
      </c>
    </row>
    <row r="38" spans="1:5" x14ac:dyDescent="0.2">
      <c r="A38" s="1">
        <v>38991</v>
      </c>
      <c r="B38" s="33">
        <v>358167.34685092402</v>
      </c>
      <c r="D38" s="1">
        <v>41548</v>
      </c>
      <c r="E38" s="33">
        <v>328246.63309647498</v>
      </c>
    </row>
    <row r="39" spans="1:5" x14ac:dyDescent="0.2">
      <c r="A39" s="1">
        <v>39022</v>
      </c>
      <c r="B39" s="33">
        <v>348876.45929372002</v>
      </c>
      <c r="D39" s="1">
        <v>41579</v>
      </c>
      <c r="E39" s="33">
        <v>314843.47705087898</v>
      </c>
    </row>
    <row r="40" spans="1:5" x14ac:dyDescent="0.2">
      <c r="A40" s="1">
        <v>39052</v>
      </c>
      <c r="B40" s="33">
        <v>372942.69787241297</v>
      </c>
      <c r="D40" s="1">
        <v>41609</v>
      </c>
      <c r="E40" s="33">
        <v>339859.108474156</v>
      </c>
    </row>
    <row r="41" spans="1:5" x14ac:dyDescent="0.2">
      <c r="A41" s="1">
        <v>39083</v>
      </c>
      <c r="B41" s="33">
        <v>369686.73914022697</v>
      </c>
      <c r="D41" s="1">
        <v>41640</v>
      </c>
      <c r="E41" s="33">
        <v>310177.34694433201</v>
      </c>
    </row>
    <row r="42" spans="1:5" x14ac:dyDescent="0.2">
      <c r="A42" s="1">
        <v>39114</v>
      </c>
      <c r="B42" s="33">
        <v>334445.28206181398</v>
      </c>
      <c r="D42" s="1">
        <v>41671</v>
      </c>
      <c r="E42" s="33">
        <v>274652.32555097103</v>
      </c>
    </row>
    <row r="43" spans="1:5" x14ac:dyDescent="0.2">
      <c r="A43" s="1">
        <v>39142</v>
      </c>
      <c r="B43" s="33">
        <v>381894.43356020103</v>
      </c>
      <c r="D43" s="1">
        <v>41699</v>
      </c>
      <c r="E43" s="33">
        <v>335116.43486513599</v>
      </c>
    </row>
    <row r="44" spans="1:5" x14ac:dyDescent="0.2">
      <c r="A44" s="1">
        <v>39173</v>
      </c>
      <c r="B44" s="33">
        <v>380620.56595321902</v>
      </c>
      <c r="D44" s="1">
        <v>41730</v>
      </c>
      <c r="E44" s="33">
        <v>307521.31801141001</v>
      </c>
    </row>
    <row r="45" spans="1:5" x14ac:dyDescent="0.2">
      <c r="A45" s="1">
        <v>39203</v>
      </c>
      <c r="B45" s="33">
        <v>394922.13871444901</v>
      </c>
      <c r="D45" s="1">
        <v>41760</v>
      </c>
      <c r="E45" s="33">
        <v>334343.33869340498</v>
      </c>
    </row>
    <row r="46" spans="1:5" x14ac:dyDescent="0.2">
      <c r="A46" s="1">
        <v>39234</v>
      </c>
      <c r="B46" s="33">
        <v>386951.94095416297</v>
      </c>
      <c r="D46" s="1">
        <v>41791</v>
      </c>
      <c r="E46" s="33">
        <v>328630.72633111803</v>
      </c>
    </row>
    <row r="47" spans="1:5" x14ac:dyDescent="0.2">
      <c r="A47" s="1">
        <v>39264</v>
      </c>
      <c r="B47" s="33">
        <v>384343.36551910499</v>
      </c>
      <c r="D47" s="1">
        <v>41821</v>
      </c>
      <c r="E47" s="33">
        <v>323590.55556460202</v>
      </c>
    </row>
    <row r="48" spans="1:5" x14ac:dyDescent="0.2">
      <c r="A48" s="1">
        <v>39295</v>
      </c>
      <c r="B48" s="33">
        <v>372200.984394125</v>
      </c>
      <c r="D48" s="1">
        <v>41852</v>
      </c>
      <c r="E48" s="33">
        <v>324534.24643432198</v>
      </c>
    </row>
    <row r="49" spans="1:5" x14ac:dyDescent="0.2">
      <c r="A49" s="1">
        <v>39326</v>
      </c>
      <c r="B49" s="33">
        <v>369099.63612368802</v>
      </c>
      <c r="D49" s="1">
        <v>41883</v>
      </c>
      <c r="E49" s="33">
        <v>318022.32938349998</v>
      </c>
    </row>
    <row r="50" spans="1:5" x14ac:dyDescent="0.2">
      <c r="A50" s="1">
        <v>39356</v>
      </c>
      <c r="B50" s="33">
        <v>390100.07048634702</v>
      </c>
      <c r="D50" s="1">
        <v>41913</v>
      </c>
      <c r="E50" s="33">
        <v>321309.78893769899</v>
      </c>
    </row>
    <row r="51" spans="1:5" x14ac:dyDescent="0.2">
      <c r="A51" s="1">
        <v>39387</v>
      </c>
      <c r="B51" s="33">
        <v>381339.32242040703</v>
      </c>
      <c r="D51" s="1">
        <v>41944</v>
      </c>
      <c r="E51" s="33">
        <v>305307.59645914601</v>
      </c>
    </row>
    <row r="52" spans="1:5" x14ac:dyDescent="0.2">
      <c r="A52" s="1">
        <v>39417</v>
      </c>
      <c r="B52" s="33">
        <v>404072.87381251203</v>
      </c>
      <c r="D52" s="1">
        <v>41974</v>
      </c>
      <c r="E52" s="33">
        <v>319589.16817266197</v>
      </c>
    </row>
    <row r="53" spans="1:5" x14ac:dyDescent="0.2">
      <c r="A53" s="1">
        <v>39448</v>
      </c>
      <c r="B53" s="33">
        <v>361179.55744089198</v>
      </c>
      <c r="D53" s="1">
        <v>42005</v>
      </c>
      <c r="E53" s="33">
        <v>312721.18909606698</v>
      </c>
    </row>
    <row r="54" spans="1:5" x14ac:dyDescent="0.2">
      <c r="A54" s="1">
        <v>39479</v>
      </c>
      <c r="B54" s="33">
        <v>362298.87173431797</v>
      </c>
      <c r="D54" s="1">
        <v>42036</v>
      </c>
      <c r="E54" s="33">
        <v>283318.02950212301</v>
      </c>
    </row>
    <row r="55" spans="1:5" x14ac:dyDescent="0.2">
      <c r="A55" s="1">
        <v>39508</v>
      </c>
      <c r="B55" s="33">
        <v>444589.56284687901</v>
      </c>
      <c r="D55" s="1">
        <v>42064</v>
      </c>
      <c r="E55" s="33">
        <v>300174.956686661</v>
      </c>
    </row>
    <row r="56" spans="1:5" x14ac:dyDescent="0.2">
      <c r="A56" s="1">
        <v>39539</v>
      </c>
      <c r="B56" s="33">
        <v>390368.81310596003</v>
      </c>
      <c r="D56" s="1">
        <v>42095</v>
      </c>
      <c r="E56" s="33">
        <v>294574.89595812402</v>
      </c>
    </row>
    <row r="57" spans="1:5" x14ac:dyDescent="0.2">
      <c r="A57" s="1">
        <v>39569</v>
      </c>
      <c r="B57" s="33">
        <v>411263.34889933502</v>
      </c>
      <c r="D57" s="1">
        <v>42125</v>
      </c>
      <c r="E57" s="33">
        <v>296110.45000086701</v>
      </c>
    </row>
    <row r="58" spans="1:5" x14ac:dyDescent="0.2">
      <c r="A58" s="1">
        <v>39600</v>
      </c>
      <c r="B58" s="33">
        <v>386821.99641245499</v>
      </c>
      <c r="D58" s="1">
        <v>42156</v>
      </c>
      <c r="E58" s="33">
        <v>282894.63699075201</v>
      </c>
    </row>
    <row r="59" spans="1:5" x14ac:dyDescent="0.2">
      <c r="A59" s="1">
        <v>39630</v>
      </c>
      <c r="B59" s="33">
        <v>432048.85404347599</v>
      </c>
      <c r="D59" s="1">
        <v>42186</v>
      </c>
      <c r="E59" s="33">
        <v>285936.42216873402</v>
      </c>
    </row>
    <row r="60" spans="1:5" x14ac:dyDescent="0.2">
      <c r="A60" s="1">
        <v>39661</v>
      </c>
      <c r="B60" s="33">
        <v>391784.92503290501</v>
      </c>
      <c r="D60" s="1">
        <v>42217</v>
      </c>
      <c r="E60" s="33">
        <v>288132.02198287798</v>
      </c>
    </row>
    <row r="61" spans="1:5" x14ac:dyDescent="0.2">
      <c r="A61" s="1">
        <v>39692</v>
      </c>
      <c r="B61" s="33">
        <v>135416.92299500699</v>
      </c>
      <c r="D61" s="1">
        <v>42248</v>
      </c>
      <c r="E61" s="33">
        <v>264517.06723031902</v>
      </c>
    </row>
    <row r="62" spans="1:5" x14ac:dyDescent="0.2">
      <c r="A62" s="1">
        <v>39722</v>
      </c>
      <c r="B62" s="33">
        <v>295684.92898270499</v>
      </c>
      <c r="D62" s="1">
        <v>42278</v>
      </c>
      <c r="E62" s="33">
        <v>272870.85583515401</v>
      </c>
    </row>
    <row r="63" spans="1:5" x14ac:dyDescent="0.2">
      <c r="A63" s="1">
        <v>39753</v>
      </c>
      <c r="B63" s="33">
        <v>331775.50332623802</v>
      </c>
      <c r="D63" s="1">
        <v>42309</v>
      </c>
      <c r="E63" s="33">
        <v>261122.05904472599</v>
      </c>
    </row>
    <row r="64" spans="1:5" x14ac:dyDescent="0.2">
      <c r="A64" s="1">
        <v>39783</v>
      </c>
      <c r="B64" s="33">
        <v>358333.34032828198</v>
      </c>
      <c r="D64" s="1">
        <v>42339</v>
      </c>
      <c r="E64" s="33">
        <v>264426.45038398099</v>
      </c>
    </row>
    <row r="65" spans="1:5" x14ac:dyDescent="0.2">
      <c r="A65" s="1">
        <v>39814</v>
      </c>
      <c r="B65" s="33">
        <v>335999.291883467</v>
      </c>
      <c r="D65" s="1">
        <v>42370</v>
      </c>
      <c r="E65" s="33">
        <v>238189.315279701</v>
      </c>
    </row>
    <row r="66" spans="1:5" x14ac:dyDescent="0.2">
      <c r="A66" s="1">
        <v>39845</v>
      </c>
      <c r="B66" s="33">
        <v>298096.22741041501</v>
      </c>
      <c r="D66" s="1">
        <v>42401</v>
      </c>
      <c r="E66" s="33">
        <v>261657.05004466299</v>
      </c>
    </row>
    <row r="67" spans="1:5" x14ac:dyDescent="0.2">
      <c r="A67" s="1">
        <v>39873</v>
      </c>
      <c r="B67" s="33">
        <v>343406.40416385798</v>
      </c>
      <c r="D67" s="1">
        <v>42430</v>
      </c>
      <c r="E67" s="33">
        <v>276855.637626877</v>
      </c>
    </row>
    <row r="68" spans="1:5" x14ac:dyDescent="0.2">
      <c r="A68" s="1">
        <v>39904</v>
      </c>
      <c r="B68" s="33">
        <v>340943.81547277299</v>
      </c>
      <c r="D68" s="1">
        <v>42461</v>
      </c>
      <c r="E68" s="33">
        <v>275649.70241554402</v>
      </c>
    </row>
    <row r="69" spans="1:5" x14ac:dyDescent="0.2">
      <c r="A69" s="1">
        <v>39934</v>
      </c>
      <c r="B69" s="33">
        <v>346131.21165936498</v>
      </c>
      <c r="D69" s="1">
        <v>42491</v>
      </c>
      <c r="E69" s="33">
        <v>267104.688032331</v>
      </c>
    </row>
    <row r="70" spans="1:5" x14ac:dyDescent="0.2">
      <c r="A70" s="1">
        <v>39965</v>
      </c>
      <c r="B70" s="33">
        <v>338470.93483570497</v>
      </c>
      <c r="D70" s="1">
        <v>42522</v>
      </c>
      <c r="E70" s="33">
        <v>257487.46363608399</v>
      </c>
    </row>
    <row r="71" spans="1:5" x14ac:dyDescent="0.2">
      <c r="A71" s="1">
        <v>39995</v>
      </c>
      <c r="B71" s="33">
        <v>337663.90513253299</v>
      </c>
      <c r="D71" s="1">
        <v>42552</v>
      </c>
      <c r="E71" s="33">
        <v>255558.29992236799</v>
      </c>
    </row>
    <row r="72" spans="1:5" x14ac:dyDescent="0.2">
      <c r="A72" s="1">
        <v>40026</v>
      </c>
      <c r="B72" s="33">
        <v>337300.82635378197</v>
      </c>
      <c r="D72" s="1">
        <v>42583</v>
      </c>
      <c r="E72" s="33">
        <v>252053.22036832001</v>
      </c>
    </row>
    <row r="73" spans="1:5" x14ac:dyDescent="0.2">
      <c r="A73" s="1">
        <v>40057</v>
      </c>
      <c r="B73" s="33">
        <v>347860.55052387301</v>
      </c>
      <c r="D73" s="1">
        <v>42614</v>
      </c>
      <c r="E73" s="33">
        <v>238668.45733823499</v>
      </c>
    </row>
    <row r="74" spans="1:5" x14ac:dyDescent="0.2">
      <c r="A74" s="1">
        <v>40087</v>
      </c>
      <c r="B74" s="33">
        <v>368418.32545770798</v>
      </c>
      <c r="D74" s="1">
        <v>42644</v>
      </c>
      <c r="E74" s="33">
        <v>247158.00381414901</v>
      </c>
    </row>
    <row r="75" spans="1:5" x14ac:dyDescent="0.2">
      <c r="A75" s="1">
        <v>40118</v>
      </c>
      <c r="B75" s="33">
        <v>319930.81494935398</v>
      </c>
      <c r="D75" s="1">
        <v>42675</v>
      </c>
      <c r="E75" s="33">
        <v>208432.276661704</v>
      </c>
    </row>
    <row r="76" spans="1:5" x14ac:dyDescent="0.2">
      <c r="A76" s="1">
        <v>40148</v>
      </c>
      <c r="B76" s="33">
        <v>380201.65609252697</v>
      </c>
      <c r="D76" s="1">
        <v>42705</v>
      </c>
      <c r="E76" s="33">
        <v>198725.489866674</v>
      </c>
    </row>
    <row r="77" spans="1:5" x14ac:dyDescent="0.2">
      <c r="A77" s="1">
        <v>40179</v>
      </c>
      <c r="B77" s="33">
        <v>306331.07212858298</v>
      </c>
      <c r="D77" s="1">
        <v>42736</v>
      </c>
      <c r="E77" s="33">
        <v>228529.930044029</v>
      </c>
    </row>
    <row r="78" spans="1:5" x14ac:dyDescent="0.2">
      <c r="A78" s="1">
        <v>40210</v>
      </c>
      <c r="B78" s="33">
        <v>305578.47640770703</v>
      </c>
      <c r="D78" s="1">
        <v>42767</v>
      </c>
      <c r="E78" s="33">
        <v>204259.29907264301</v>
      </c>
    </row>
    <row r="79" spans="1:5" x14ac:dyDescent="0.2">
      <c r="A79" s="1">
        <v>40238</v>
      </c>
      <c r="B79" s="33">
        <v>325698.63092944497</v>
      </c>
      <c r="D79" s="1">
        <v>42795</v>
      </c>
      <c r="E79" s="33">
        <v>213050.35587297799</v>
      </c>
    </row>
    <row r="80" spans="1:5" x14ac:dyDescent="0.2">
      <c r="A80" s="1">
        <v>40269</v>
      </c>
      <c r="B80" s="33">
        <v>328811.54585523298</v>
      </c>
      <c r="D80" s="1">
        <v>42826</v>
      </c>
      <c r="E80" s="33">
        <v>219009.94080875101</v>
      </c>
    </row>
    <row r="81" spans="1:5" x14ac:dyDescent="0.2">
      <c r="A81" s="1">
        <v>40299</v>
      </c>
      <c r="B81" s="33">
        <v>324519.78591738798</v>
      </c>
      <c r="D81" s="1">
        <v>42856</v>
      </c>
      <c r="E81" s="33">
        <v>229489.943754251</v>
      </c>
    </row>
    <row r="82" spans="1:5" x14ac:dyDescent="0.2">
      <c r="A82" s="1">
        <v>40330</v>
      </c>
      <c r="B82" s="33">
        <v>315482.03310204699</v>
      </c>
      <c r="D82" s="1">
        <v>42887</v>
      </c>
      <c r="E82" s="33">
        <v>203412.034242525</v>
      </c>
    </row>
    <row r="83" spans="1:5" x14ac:dyDescent="0.2">
      <c r="A83" s="1">
        <v>40360</v>
      </c>
      <c r="B83" s="33">
        <v>328812.15654130699</v>
      </c>
      <c r="D83" s="1">
        <v>42917</v>
      </c>
      <c r="E83" s="33">
        <v>218645.526151467</v>
      </c>
    </row>
    <row r="84" spans="1:5" x14ac:dyDescent="0.2">
      <c r="A84" s="1">
        <v>40391</v>
      </c>
      <c r="B84" s="33">
        <v>367858.64456785901</v>
      </c>
      <c r="D84" s="1">
        <v>42948</v>
      </c>
      <c r="E84" s="33">
        <v>209089.213246</v>
      </c>
    </row>
    <row r="85" spans="1:5" x14ac:dyDescent="0.2">
      <c r="A85" s="1">
        <v>40422</v>
      </c>
      <c r="B85" s="33">
        <v>327870.716555472</v>
      </c>
      <c r="D85" s="1">
        <v>42979</v>
      </c>
      <c r="E85" s="33">
        <v>202965.64748948</v>
      </c>
    </row>
    <row r="86" spans="1:5" x14ac:dyDescent="0.2">
      <c r="A86" s="1">
        <v>40452</v>
      </c>
      <c r="B86" s="33">
        <v>347353.03464627999</v>
      </c>
      <c r="D86" s="1">
        <v>43009</v>
      </c>
      <c r="E86" s="33">
        <v>188401.735551627</v>
      </c>
    </row>
    <row r="87" spans="1:5" x14ac:dyDescent="0.2">
      <c r="A87" s="1">
        <v>40483</v>
      </c>
      <c r="B87" s="33">
        <v>307710.34779658902</v>
      </c>
      <c r="D87" s="1">
        <v>43040</v>
      </c>
      <c r="E87" s="33">
        <v>197415.787196658</v>
      </c>
    </row>
    <row r="88" spans="1:5" x14ac:dyDescent="0.2">
      <c r="A88" s="1">
        <v>40513</v>
      </c>
      <c r="B88" s="33">
        <v>326418.77197902102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February 2018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7030A0"/>
    <pageSetUpPr fitToPage="1"/>
  </sheetPr>
  <dimension ref="A1:E88"/>
  <sheetViews>
    <sheetView topLeftCell="A52" workbookViewId="0">
      <selection activeCell="F77" sqref="F77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</cols>
  <sheetData>
    <row r="1" spans="1:5" ht="15.75" x14ac:dyDescent="0.25">
      <c r="A1" s="32" t="s">
        <v>56</v>
      </c>
    </row>
    <row r="2" spans="1:5" ht="12.75" customHeight="1" x14ac:dyDescent="0.25">
      <c r="A2" s="28"/>
    </row>
    <row r="4" spans="1:5" x14ac:dyDescent="0.2">
      <c r="A4" s="13" t="s">
        <v>53</v>
      </c>
      <c r="B4" s="5" t="s">
        <v>102</v>
      </c>
      <c r="D4" s="13" t="s">
        <v>53</v>
      </c>
      <c r="E4" s="5" t="s">
        <v>102</v>
      </c>
    </row>
    <row r="5" spans="1:5" x14ac:dyDescent="0.2">
      <c r="A5" s="1">
        <v>37987</v>
      </c>
      <c r="B5" s="33">
        <v>4116851.7030502702</v>
      </c>
      <c r="D5" s="1">
        <v>40544</v>
      </c>
      <c r="E5" s="33">
        <v>3457243.0842013899</v>
      </c>
    </row>
    <row r="6" spans="1:5" x14ac:dyDescent="0.2">
      <c r="A6" s="1">
        <v>38018</v>
      </c>
      <c r="B6" s="33">
        <v>3751396.37493467</v>
      </c>
      <c r="D6" s="1">
        <v>40575</v>
      </c>
      <c r="E6" s="33">
        <v>3223437.2451164201</v>
      </c>
    </row>
    <row r="7" spans="1:5" x14ac:dyDescent="0.2">
      <c r="A7" s="1">
        <v>38047</v>
      </c>
      <c r="B7" s="33">
        <v>3712684.6945070298</v>
      </c>
      <c r="D7" s="1">
        <v>40603</v>
      </c>
      <c r="E7" s="33">
        <v>3762696.9150382401</v>
      </c>
    </row>
    <row r="8" spans="1:5" x14ac:dyDescent="0.2">
      <c r="A8" s="1">
        <v>38078</v>
      </c>
      <c r="B8" s="33">
        <v>4034822.4873587298</v>
      </c>
      <c r="D8" s="1">
        <v>40634</v>
      </c>
      <c r="E8" s="33">
        <v>3672049.0705538299</v>
      </c>
    </row>
    <row r="9" spans="1:5" x14ac:dyDescent="0.2">
      <c r="A9" s="1">
        <v>38108</v>
      </c>
      <c r="B9" s="33">
        <v>3916088.2692239801</v>
      </c>
      <c r="D9" s="1">
        <v>40664</v>
      </c>
      <c r="E9" s="33">
        <v>3481557.13080739</v>
      </c>
    </row>
    <row r="10" spans="1:5" x14ac:dyDescent="0.2">
      <c r="A10" s="1">
        <v>38139</v>
      </c>
      <c r="B10" s="33">
        <v>3969900.01426845</v>
      </c>
      <c r="D10" s="1">
        <v>40695</v>
      </c>
      <c r="E10" s="33">
        <v>3352562.4752425398</v>
      </c>
    </row>
    <row r="11" spans="1:5" x14ac:dyDescent="0.2">
      <c r="A11" s="1">
        <v>38169</v>
      </c>
      <c r="B11" s="33">
        <v>4113654.6443410199</v>
      </c>
      <c r="D11" s="1">
        <v>40725</v>
      </c>
      <c r="E11" s="33">
        <v>3517719.4931378299</v>
      </c>
    </row>
    <row r="12" spans="1:5" x14ac:dyDescent="0.2">
      <c r="A12" s="1">
        <v>38200</v>
      </c>
      <c r="B12" s="33">
        <v>4039039.5325718001</v>
      </c>
      <c r="D12" s="1">
        <v>40756</v>
      </c>
      <c r="E12" s="33">
        <v>3653274.17930101</v>
      </c>
    </row>
    <row r="13" spans="1:5" x14ac:dyDescent="0.2">
      <c r="A13" s="1">
        <v>38231</v>
      </c>
      <c r="B13" s="33">
        <v>3203047.0171899502</v>
      </c>
      <c r="D13" s="1">
        <v>40787</v>
      </c>
      <c r="E13" s="33">
        <v>3283584.1392127201</v>
      </c>
    </row>
    <row r="14" spans="1:5" x14ac:dyDescent="0.2">
      <c r="A14" s="1">
        <v>38261</v>
      </c>
      <c r="B14" s="33">
        <v>3557609.2439597002</v>
      </c>
      <c r="D14" s="1">
        <v>40817</v>
      </c>
      <c r="E14" s="33">
        <v>3631482.0895234901</v>
      </c>
    </row>
    <row r="15" spans="1:5" x14ac:dyDescent="0.2">
      <c r="A15" s="1">
        <v>38292</v>
      </c>
      <c r="B15" s="33">
        <v>3549434.2037618798</v>
      </c>
      <c r="D15" s="1">
        <v>40848</v>
      </c>
      <c r="E15" s="33">
        <v>3589808.3252400798</v>
      </c>
    </row>
    <row r="16" spans="1:5" x14ac:dyDescent="0.2">
      <c r="A16" s="1">
        <v>38322</v>
      </c>
      <c r="B16" s="33">
        <v>3331205.5307657998</v>
      </c>
      <c r="D16" s="1">
        <v>40878</v>
      </c>
      <c r="E16" s="33">
        <v>3704364.8622238501</v>
      </c>
    </row>
    <row r="17" spans="1:5" x14ac:dyDescent="0.2">
      <c r="A17" s="1">
        <v>38353</v>
      </c>
      <c r="B17" s="33">
        <v>3572292.7624133099</v>
      </c>
      <c r="D17" s="1">
        <v>40909</v>
      </c>
      <c r="E17" s="33">
        <v>3617113.47580782</v>
      </c>
    </row>
    <row r="18" spans="1:5" x14ac:dyDescent="0.2">
      <c r="A18" s="1">
        <v>38384</v>
      </c>
      <c r="B18" s="33">
        <v>3179408.8827136802</v>
      </c>
      <c r="D18" s="1">
        <v>40940</v>
      </c>
      <c r="E18" s="33">
        <v>3359105.6657841098</v>
      </c>
    </row>
    <row r="19" spans="1:5" x14ac:dyDescent="0.2">
      <c r="A19" s="1">
        <v>38412</v>
      </c>
      <c r="B19" s="33">
        <v>3524675.37415754</v>
      </c>
      <c r="D19" s="1">
        <v>40969</v>
      </c>
      <c r="E19" s="33">
        <v>3628030.1824391801</v>
      </c>
    </row>
    <row r="20" spans="1:5" x14ac:dyDescent="0.2">
      <c r="A20" s="1">
        <v>38443</v>
      </c>
      <c r="B20" s="33">
        <v>3373989.9785241601</v>
      </c>
      <c r="D20" s="1">
        <v>41000</v>
      </c>
      <c r="E20" s="33">
        <v>3557143.1770983501</v>
      </c>
    </row>
    <row r="21" spans="1:5" x14ac:dyDescent="0.2">
      <c r="A21" s="1">
        <v>38473</v>
      </c>
      <c r="B21" s="33">
        <v>3512440.4707236402</v>
      </c>
      <c r="D21" s="1">
        <v>41030</v>
      </c>
      <c r="E21" s="33">
        <v>3600786.7327474002</v>
      </c>
    </row>
    <row r="22" spans="1:5" x14ac:dyDescent="0.2">
      <c r="A22" s="1">
        <v>38504</v>
      </c>
      <c r="B22" s="33">
        <v>3396830.1709777699</v>
      </c>
      <c r="D22" s="1">
        <v>41061</v>
      </c>
      <c r="E22" s="33">
        <v>3558328.3891504901</v>
      </c>
    </row>
    <row r="23" spans="1:5" x14ac:dyDescent="0.2">
      <c r="A23" s="1">
        <v>38534</v>
      </c>
      <c r="B23" s="33">
        <v>3326464.2786851898</v>
      </c>
      <c r="D23" s="1">
        <v>41091</v>
      </c>
      <c r="E23" s="33">
        <v>3746938.1706518601</v>
      </c>
    </row>
    <row r="24" spans="1:5" x14ac:dyDescent="0.2">
      <c r="A24" s="1">
        <v>38565</v>
      </c>
      <c r="B24" s="33">
        <v>2962636.152516</v>
      </c>
      <c r="D24" s="1">
        <v>41122</v>
      </c>
      <c r="E24" s="33">
        <v>3227504.5235491302</v>
      </c>
    </row>
    <row r="25" spans="1:5" x14ac:dyDescent="0.2">
      <c r="A25" s="1">
        <v>38596</v>
      </c>
      <c r="B25" s="33">
        <v>1299470.4760853499</v>
      </c>
      <c r="D25" s="1">
        <v>41153</v>
      </c>
      <c r="E25" s="33">
        <v>3467157.3585043098</v>
      </c>
    </row>
    <row r="26" spans="1:5" x14ac:dyDescent="0.2">
      <c r="A26" s="1">
        <v>38626</v>
      </c>
      <c r="B26" s="33">
        <v>1403319.12839957</v>
      </c>
      <c r="D26" s="1">
        <v>41183</v>
      </c>
      <c r="E26" s="33">
        <v>3830897.53566849</v>
      </c>
    </row>
    <row r="27" spans="1:5" x14ac:dyDescent="0.2">
      <c r="A27" s="1">
        <v>38657</v>
      </c>
      <c r="B27" s="33">
        <v>2238950.7427524198</v>
      </c>
      <c r="D27" s="1">
        <v>41214</v>
      </c>
      <c r="E27" s="33">
        <v>4019006.0722573199</v>
      </c>
    </row>
    <row r="28" spans="1:5" x14ac:dyDescent="0.2">
      <c r="A28" s="1">
        <v>38687</v>
      </c>
      <c r="B28" s="33">
        <v>2696394.9614425902</v>
      </c>
      <c r="D28" s="1">
        <v>41244</v>
      </c>
      <c r="E28" s="33">
        <v>4127804.4652244998</v>
      </c>
    </row>
    <row r="29" spans="1:5" x14ac:dyDescent="0.2">
      <c r="A29" s="1">
        <v>38718</v>
      </c>
      <c r="B29" s="33">
        <v>2903605.4539078199</v>
      </c>
      <c r="D29" s="1">
        <v>41275</v>
      </c>
      <c r="E29" s="33">
        <v>4105230.1342321299</v>
      </c>
    </row>
    <row r="30" spans="1:5" x14ac:dyDescent="0.2">
      <c r="A30" s="1">
        <v>38749</v>
      </c>
      <c r="B30" s="33">
        <v>2893564.0590993399</v>
      </c>
      <c r="D30" s="1">
        <v>41306</v>
      </c>
      <c r="E30" s="33">
        <v>3532687.4964948799</v>
      </c>
    </row>
    <row r="31" spans="1:5" x14ac:dyDescent="0.2">
      <c r="A31" s="1">
        <v>38777</v>
      </c>
      <c r="B31" s="33">
        <v>3195937.85636565</v>
      </c>
      <c r="D31" s="1">
        <v>41334</v>
      </c>
      <c r="E31" s="33">
        <v>4020816.7977016801</v>
      </c>
    </row>
    <row r="32" spans="1:5" x14ac:dyDescent="0.2">
      <c r="A32" s="1">
        <v>38808</v>
      </c>
      <c r="B32" s="33">
        <v>3179013.8634480401</v>
      </c>
      <c r="D32" s="1">
        <v>41365</v>
      </c>
      <c r="E32" s="33">
        <v>3533424.9274199102</v>
      </c>
    </row>
    <row r="33" spans="1:5" x14ac:dyDescent="0.2">
      <c r="A33" s="1">
        <v>38838</v>
      </c>
      <c r="B33" s="33">
        <v>3441908.5052839699</v>
      </c>
      <c r="D33" s="1">
        <v>41395</v>
      </c>
      <c r="E33" s="33">
        <v>4076019.2154437001</v>
      </c>
    </row>
    <row r="34" spans="1:5" x14ac:dyDescent="0.2">
      <c r="A34" s="1">
        <v>38869</v>
      </c>
      <c r="B34" s="33">
        <v>3675130.0271896902</v>
      </c>
      <c r="D34" s="1">
        <v>41426</v>
      </c>
      <c r="E34" s="33">
        <v>3595453.0088969599</v>
      </c>
    </row>
    <row r="35" spans="1:5" x14ac:dyDescent="0.2">
      <c r="A35" s="1">
        <v>38899</v>
      </c>
      <c r="B35" s="33">
        <v>3681560.89367529</v>
      </c>
      <c r="D35" s="1">
        <v>41456</v>
      </c>
      <c r="E35" s="33">
        <v>3744606.3363147001</v>
      </c>
    </row>
    <row r="36" spans="1:5" x14ac:dyDescent="0.2">
      <c r="A36" s="1">
        <v>38930</v>
      </c>
      <c r="B36" s="33">
        <v>3612949.7915254999</v>
      </c>
      <c r="D36" s="1">
        <v>41487</v>
      </c>
      <c r="E36" s="33">
        <v>3614393.4490958098</v>
      </c>
    </row>
    <row r="37" spans="1:5" x14ac:dyDescent="0.2">
      <c r="A37" s="1">
        <v>38961</v>
      </c>
      <c r="B37" s="33">
        <v>3543892.0726676499</v>
      </c>
      <c r="D37" s="1">
        <v>41518</v>
      </c>
      <c r="E37" s="33">
        <v>3679296.89777222</v>
      </c>
    </row>
    <row r="38" spans="1:5" x14ac:dyDescent="0.2">
      <c r="A38" s="1">
        <v>38991</v>
      </c>
      <c r="B38" s="33">
        <v>3570670.6822408698</v>
      </c>
      <c r="D38" s="1">
        <v>41548</v>
      </c>
      <c r="E38" s="33">
        <v>3365870.6442591702</v>
      </c>
    </row>
    <row r="39" spans="1:5" x14ac:dyDescent="0.2">
      <c r="A39" s="1">
        <v>39022</v>
      </c>
      <c r="B39" s="33">
        <v>3416427.34441827</v>
      </c>
      <c r="D39" s="1">
        <v>41579</v>
      </c>
      <c r="E39" s="33">
        <v>3308458.3553426801</v>
      </c>
    </row>
    <row r="40" spans="1:5" x14ac:dyDescent="0.2">
      <c r="A40" s="1">
        <v>39052</v>
      </c>
      <c r="B40" s="33">
        <v>3467063.68521418</v>
      </c>
      <c r="D40" s="1">
        <v>41609</v>
      </c>
      <c r="E40" s="33">
        <v>3481320.29714404</v>
      </c>
    </row>
    <row r="41" spans="1:5" x14ac:dyDescent="0.2">
      <c r="A41" s="1">
        <v>39083</v>
      </c>
      <c r="B41" s="33">
        <v>3431417.7115227999</v>
      </c>
      <c r="D41" s="1">
        <v>41640</v>
      </c>
      <c r="E41" s="33">
        <v>3194907.9605489802</v>
      </c>
    </row>
    <row r="42" spans="1:5" x14ac:dyDescent="0.2">
      <c r="A42" s="1">
        <v>39114</v>
      </c>
      <c r="B42" s="33">
        <v>3187283.0760072102</v>
      </c>
      <c r="D42" s="1">
        <v>41671</v>
      </c>
      <c r="E42" s="33">
        <v>3019313.2043184</v>
      </c>
    </row>
    <row r="43" spans="1:5" x14ac:dyDescent="0.2">
      <c r="A43" s="1">
        <v>39142</v>
      </c>
      <c r="B43" s="33">
        <v>3758706.9102976499</v>
      </c>
      <c r="D43" s="1">
        <v>41699</v>
      </c>
      <c r="E43" s="33">
        <v>3432112.0284853401</v>
      </c>
    </row>
    <row r="44" spans="1:5" x14ac:dyDescent="0.2">
      <c r="A44" s="1">
        <v>39173</v>
      </c>
      <c r="B44" s="33">
        <v>3532409.0062794499</v>
      </c>
      <c r="D44" s="1">
        <v>41730</v>
      </c>
      <c r="E44" s="33">
        <v>3363139.4439751501</v>
      </c>
    </row>
    <row r="45" spans="1:5" x14ac:dyDescent="0.2">
      <c r="A45" s="1">
        <v>39203</v>
      </c>
      <c r="B45" s="33">
        <v>3847360.6544289798</v>
      </c>
      <c r="D45" s="1">
        <v>41760</v>
      </c>
      <c r="E45" s="33">
        <v>3577997.19551697</v>
      </c>
    </row>
    <row r="46" spans="1:5" x14ac:dyDescent="0.2">
      <c r="A46" s="1">
        <v>39234</v>
      </c>
      <c r="B46" s="33">
        <v>3801646.8529513599</v>
      </c>
      <c r="D46" s="1">
        <v>41791</v>
      </c>
      <c r="E46" s="33">
        <v>3316014.4529355499</v>
      </c>
    </row>
    <row r="47" spans="1:5" x14ac:dyDescent="0.2">
      <c r="A47" s="1">
        <v>39264</v>
      </c>
      <c r="B47" s="33">
        <v>3781746.6914056502</v>
      </c>
      <c r="D47" s="1">
        <v>41821</v>
      </c>
      <c r="E47" s="33">
        <v>3039114.0134418001</v>
      </c>
    </row>
    <row r="48" spans="1:5" x14ac:dyDescent="0.2">
      <c r="A48" s="1">
        <v>39295</v>
      </c>
      <c r="B48" s="33">
        <v>3496860.8815262401</v>
      </c>
      <c r="D48" s="1">
        <v>41852</v>
      </c>
      <c r="E48" s="33">
        <v>3439937.0193895502</v>
      </c>
    </row>
    <row r="49" spans="1:5" x14ac:dyDescent="0.2">
      <c r="A49" s="1">
        <v>39326</v>
      </c>
      <c r="B49" s="33">
        <v>3473362.6859711502</v>
      </c>
      <c r="D49" s="1">
        <v>41883</v>
      </c>
      <c r="E49" s="33">
        <v>3397015.3074591998</v>
      </c>
    </row>
    <row r="50" spans="1:5" x14ac:dyDescent="0.2">
      <c r="A50" s="1">
        <v>39356</v>
      </c>
      <c r="B50" s="33">
        <v>3833954.5812043999</v>
      </c>
      <c r="D50" s="1">
        <v>41913</v>
      </c>
      <c r="E50" s="33">
        <v>3311869.8025758001</v>
      </c>
    </row>
    <row r="51" spans="1:5" x14ac:dyDescent="0.2">
      <c r="A51" s="1">
        <v>39387</v>
      </c>
      <c r="B51" s="33">
        <v>3398892.1835635598</v>
      </c>
      <c r="D51" s="1">
        <v>41944</v>
      </c>
      <c r="E51" s="33">
        <v>3240570.8339133998</v>
      </c>
    </row>
    <row r="52" spans="1:5" x14ac:dyDescent="0.2">
      <c r="A52" s="1">
        <v>39417</v>
      </c>
      <c r="B52" s="33">
        <v>3696247.7049747999</v>
      </c>
      <c r="D52" s="1">
        <v>41974</v>
      </c>
      <c r="E52" s="33">
        <v>3366056.6068246998</v>
      </c>
    </row>
    <row r="53" spans="1:5" x14ac:dyDescent="0.2">
      <c r="A53" s="1">
        <v>39448</v>
      </c>
      <c r="B53" s="33">
        <v>3730716.59485282</v>
      </c>
      <c r="D53" s="1">
        <v>42005</v>
      </c>
      <c r="E53" s="33">
        <v>3400979.6340241102</v>
      </c>
    </row>
    <row r="54" spans="1:5" x14ac:dyDescent="0.2">
      <c r="A54" s="1">
        <v>39479</v>
      </c>
      <c r="B54" s="33">
        <v>3481908.9951343099</v>
      </c>
      <c r="D54" s="1">
        <v>42036</v>
      </c>
      <c r="E54" s="33">
        <v>2725675.66757373</v>
      </c>
    </row>
    <row r="55" spans="1:5" x14ac:dyDescent="0.2">
      <c r="A55" s="1">
        <v>39508</v>
      </c>
      <c r="B55" s="33">
        <v>3754457.7083301698</v>
      </c>
      <c r="D55" s="1">
        <v>42064</v>
      </c>
      <c r="E55" s="33">
        <v>2996840.98189863</v>
      </c>
    </row>
    <row r="56" spans="1:5" x14ac:dyDescent="0.2">
      <c r="A56" s="1">
        <v>39539</v>
      </c>
      <c r="B56" s="33">
        <v>3601038.3554089</v>
      </c>
      <c r="D56" s="1">
        <v>42095</v>
      </c>
      <c r="E56" s="33">
        <v>3040031.6647846699</v>
      </c>
    </row>
    <row r="57" spans="1:5" x14ac:dyDescent="0.2">
      <c r="A57" s="1">
        <v>39569</v>
      </c>
      <c r="B57" s="33">
        <v>4320099.2010811502</v>
      </c>
      <c r="D57" s="1">
        <v>42125</v>
      </c>
      <c r="E57" s="33">
        <v>3223012.33215626</v>
      </c>
    </row>
    <row r="58" spans="1:5" x14ac:dyDescent="0.2">
      <c r="A58" s="1">
        <v>39600</v>
      </c>
      <c r="B58" s="33">
        <v>4358968.2792846598</v>
      </c>
      <c r="D58" s="1">
        <v>42156</v>
      </c>
      <c r="E58" s="33">
        <v>3133400.2918012799</v>
      </c>
    </row>
    <row r="59" spans="1:5" x14ac:dyDescent="0.2">
      <c r="A59" s="1">
        <v>39630</v>
      </c>
      <c r="B59" s="33">
        <v>4639414.5826604404</v>
      </c>
      <c r="D59" s="1">
        <v>42186</v>
      </c>
      <c r="E59" s="33">
        <v>3089487.03385414</v>
      </c>
    </row>
    <row r="60" spans="1:5" x14ac:dyDescent="0.2">
      <c r="A60" s="1">
        <v>39661</v>
      </c>
      <c r="B60" s="33">
        <v>4254048.2048297198</v>
      </c>
      <c r="D60" s="1">
        <v>42217</v>
      </c>
      <c r="E60" s="33">
        <v>2963381.3917914</v>
      </c>
    </row>
    <row r="61" spans="1:5" x14ac:dyDescent="0.2">
      <c r="A61" s="1">
        <v>39692</v>
      </c>
      <c r="B61" s="33">
        <v>1642121.1776660201</v>
      </c>
      <c r="D61" s="1">
        <v>42248</v>
      </c>
      <c r="E61" s="33">
        <v>2721911.9706701301</v>
      </c>
    </row>
    <row r="62" spans="1:5" x14ac:dyDescent="0.2">
      <c r="A62" s="1">
        <v>39722</v>
      </c>
      <c r="B62" s="33">
        <v>3450697.9705383801</v>
      </c>
      <c r="D62" s="1">
        <v>42278</v>
      </c>
      <c r="E62" s="33">
        <v>2835614.8074694099</v>
      </c>
    </row>
    <row r="63" spans="1:5" x14ac:dyDescent="0.2">
      <c r="A63" s="1">
        <v>39753</v>
      </c>
      <c r="B63" s="33">
        <v>3823545.4159350898</v>
      </c>
      <c r="D63" s="1">
        <v>42309</v>
      </c>
      <c r="E63" s="33">
        <v>2643100.7193388999</v>
      </c>
    </row>
    <row r="64" spans="1:5" x14ac:dyDescent="0.2">
      <c r="A64" s="1">
        <v>39783</v>
      </c>
      <c r="B64" s="33">
        <v>3184282.9857755699</v>
      </c>
      <c r="D64" s="1">
        <v>42339</v>
      </c>
      <c r="E64" s="33">
        <v>2650796.0001708702</v>
      </c>
    </row>
    <row r="65" spans="1:5" x14ac:dyDescent="0.2">
      <c r="A65" s="1">
        <v>39814</v>
      </c>
      <c r="B65" s="33">
        <v>3438444.2367176502</v>
      </c>
      <c r="D65" s="1">
        <v>42370</v>
      </c>
      <c r="E65" s="33">
        <v>2565798.0879559498</v>
      </c>
    </row>
    <row r="66" spans="1:5" x14ac:dyDescent="0.2">
      <c r="A66" s="1">
        <v>39845</v>
      </c>
      <c r="B66" s="33">
        <v>3579269.6434981502</v>
      </c>
      <c r="D66" s="1">
        <v>42401</v>
      </c>
      <c r="E66" s="33">
        <v>2377722.3600476901</v>
      </c>
    </row>
    <row r="67" spans="1:5" x14ac:dyDescent="0.2">
      <c r="A67" s="1">
        <v>39873</v>
      </c>
      <c r="B67" s="33">
        <v>3520944.6226184801</v>
      </c>
      <c r="D67" s="1">
        <v>42430</v>
      </c>
      <c r="E67" s="33">
        <v>2482472.4509549998</v>
      </c>
    </row>
    <row r="68" spans="1:5" x14ac:dyDescent="0.2">
      <c r="A68" s="1">
        <v>39904</v>
      </c>
      <c r="B68" s="33">
        <v>3511916.9513164898</v>
      </c>
      <c r="D68" s="1">
        <v>42461</v>
      </c>
      <c r="E68" s="33">
        <v>2333061.9591242298</v>
      </c>
    </row>
    <row r="69" spans="1:5" x14ac:dyDescent="0.2">
      <c r="A69" s="1">
        <v>39934</v>
      </c>
      <c r="B69" s="33">
        <v>3769963.5557009</v>
      </c>
      <c r="D69" s="1">
        <v>42491</v>
      </c>
      <c r="E69" s="33">
        <v>2489878.9273474999</v>
      </c>
    </row>
    <row r="70" spans="1:5" x14ac:dyDescent="0.2">
      <c r="A70" s="1">
        <v>39965</v>
      </c>
      <c r="B70" s="33">
        <v>3351008.7082273802</v>
      </c>
      <c r="D70" s="1">
        <v>42522</v>
      </c>
      <c r="E70" s="33">
        <v>2374779.1931129601</v>
      </c>
    </row>
    <row r="71" spans="1:5" x14ac:dyDescent="0.2">
      <c r="A71" s="1">
        <v>39995</v>
      </c>
      <c r="B71" s="33">
        <v>4357713.6781390402</v>
      </c>
      <c r="D71" s="1">
        <v>42552</v>
      </c>
      <c r="E71" s="33">
        <v>2401710.4213979999</v>
      </c>
    </row>
    <row r="72" spans="1:5" x14ac:dyDescent="0.2">
      <c r="A72" s="1">
        <v>40026</v>
      </c>
      <c r="B72" s="33">
        <v>3418958.5700597102</v>
      </c>
      <c r="D72" s="1">
        <v>42583</v>
      </c>
      <c r="E72" s="33">
        <v>2275080.1424845401</v>
      </c>
    </row>
    <row r="73" spans="1:5" x14ac:dyDescent="0.2">
      <c r="A73" s="1">
        <v>40057</v>
      </c>
      <c r="B73" s="33">
        <v>3143287.55374848</v>
      </c>
      <c r="D73" s="1">
        <v>42614</v>
      </c>
      <c r="E73" s="33">
        <v>2220607.2080303002</v>
      </c>
    </row>
    <row r="74" spans="1:5" x14ac:dyDescent="0.2">
      <c r="A74" s="1">
        <v>40087</v>
      </c>
      <c r="B74" s="33">
        <v>3296087.82257229</v>
      </c>
      <c r="D74" s="1">
        <v>42644</v>
      </c>
      <c r="E74" s="33">
        <v>2156310.01749678</v>
      </c>
    </row>
    <row r="75" spans="1:5" x14ac:dyDescent="0.2">
      <c r="A75" s="1">
        <v>40118</v>
      </c>
      <c r="B75" s="33">
        <v>3062273.5011873702</v>
      </c>
      <c r="D75" s="1">
        <v>42675</v>
      </c>
      <c r="E75" s="33">
        <v>2094610.0954576</v>
      </c>
    </row>
    <row r="76" spans="1:5" x14ac:dyDescent="0.2">
      <c r="A76" s="1">
        <v>40148</v>
      </c>
      <c r="B76" s="33">
        <v>3246835.2152069202</v>
      </c>
      <c r="D76" s="1">
        <v>42705</v>
      </c>
      <c r="E76" s="33">
        <v>2101490.83105426</v>
      </c>
    </row>
    <row r="77" spans="1:5" x14ac:dyDescent="0.2">
      <c r="A77" s="1">
        <v>40179</v>
      </c>
      <c r="B77" s="33">
        <v>3115838.4952301602</v>
      </c>
      <c r="D77" s="1">
        <v>42736</v>
      </c>
      <c r="E77" s="33">
        <v>2084302.99043674</v>
      </c>
    </row>
    <row r="78" spans="1:5" x14ac:dyDescent="0.2">
      <c r="A78" s="1">
        <v>40210</v>
      </c>
      <c r="B78" s="33">
        <v>2709249.6322354199</v>
      </c>
      <c r="D78" s="1">
        <v>42767</v>
      </c>
      <c r="E78" s="33">
        <v>1892443.7796402399</v>
      </c>
    </row>
    <row r="79" spans="1:5" x14ac:dyDescent="0.2">
      <c r="A79" s="1">
        <v>40238</v>
      </c>
      <c r="B79" s="33">
        <v>2606749.0670757201</v>
      </c>
      <c r="D79" s="1">
        <v>42795</v>
      </c>
      <c r="E79" s="33">
        <v>1985345.4647055001</v>
      </c>
    </row>
    <row r="80" spans="1:5" x14ac:dyDescent="0.2">
      <c r="A80" s="1">
        <v>40269</v>
      </c>
      <c r="B80" s="33">
        <v>3145341.4897636799</v>
      </c>
      <c r="D80" s="1">
        <v>42826</v>
      </c>
      <c r="E80" s="33">
        <v>1645202.0802788001</v>
      </c>
    </row>
    <row r="81" spans="1:5" x14ac:dyDescent="0.2">
      <c r="A81" s="1">
        <v>40299</v>
      </c>
      <c r="B81" s="33">
        <v>3115673.0132726198</v>
      </c>
      <c r="D81" s="1">
        <v>42856</v>
      </c>
      <c r="E81" s="33">
        <v>1938208.42019</v>
      </c>
    </row>
    <row r="82" spans="1:5" x14ac:dyDescent="0.2">
      <c r="A82" s="1">
        <v>40330</v>
      </c>
      <c r="B82" s="33">
        <v>3226898.8289640602</v>
      </c>
      <c r="D82" s="1">
        <v>42887</v>
      </c>
      <c r="E82" s="33">
        <v>1848258.2354035501</v>
      </c>
    </row>
    <row r="83" spans="1:5" x14ac:dyDescent="0.2">
      <c r="A83" s="1">
        <v>40360</v>
      </c>
      <c r="B83" s="33">
        <v>3603416.7345902501</v>
      </c>
      <c r="D83" s="1">
        <v>42917</v>
      </c>
      <c r="E83" s="33">
        <v>1832607.4529810599</v>
      </c>
    </row>
    <row r="84" spans="1:5" x14ac:dyDescent="0.2">
      <c r="A84" s="1">
        <v>40391</v>
      </c>
      <c r="B84" s="33">
        <v>3299601.29664071</v>
      </c>
      <c r="D84" s="1">
        <v>42948</v>
      </c>
      <c r="E84" s="33">
        <v>1724599.8808508001</v>
      </c>
    </row>
    <row r="85" spans="1:5" x14ac:dyDescent="0.2">
      <c r="A85" s="1">
        <v>40422</v>
      </c>
      <c r="B85" s="33">
        <v>3054703.3281309102</v>
      </c>
      <c r="D85" s="1">
        <v>42979</v>
      </c>
      <c r="E85" s="33">
        <v>1612383.6761423999</v>
      </c>
    </row>
    <row r="86" spans="1:5" x14ac:dyDescent="0.2">
      <c r="A86" s="1">
        <v>40452</v>
      </c>
      <c r="B86" s="33">
        <v>3151944.3827365199</v>
      </c>
      <c r="D86" s="1">
        <v>43009</v>
      </c>
      <c r="E86" s="33">
        <v>1669680.869469</v>
      </c>
    </row>
    <row r="87" spans="1:5" x14ac:dyDescent="0.2">
      <c r="A87" s="1">
        <v>40483</v>
      </c>
      <c r="B87" s="33">
        <v>2904288.6859379499</v>
      </c>
      <c r="D87" s="1">
        <v>43040</v>
      </c>
      <c r="E87" s="33">
        <v>1362968.9676896001</v>
      </c>
    </row>
    <row r="88" spans="1:5" x14ac:dyDescent="0.2">
      <c r="A88" s="1">
        <v>40513</v>
      </c>
      <c r="B88" s="33">
        <v>3457136.50756909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&amp;C16&amp;R&amp;"Arial,Italic"As of February 2018 Close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7030A0"/>
    <pageSetUpPr fitToPage="1"/>
  </sheetPr>
  <dimension ref="A1:S122"/>
  <sheetViews>
    <sheetView workbookViewId="0">
      <pane ySplit="30" topLeftCell="A79" activePane="bottomLeft" state="frozen"/>
      <selection pane="bottomLeft" activeCell="A5" sqref="A5"/>
    </sheetView>
  </sheetViews>
  <sheetFormatPr defaultRowHeight="12.75" x14ac:dyDescent="0.2"/>
  <cols>
    <col min="1" max="1" width="15.28515625" customWidth="1"/>
    <col min="2" max="2" width="12.85546875" bestFit="1" customWidth="1"/>
    <col min="3" max="3" width="12.28515625" bestFit="1" customWidth="1"/>
    <col min="4" max="4" width="11.5703125" bestFit="1" customWidth="1"/>
    <col min="5" max="5" width="14.42578125" bestFit="1" customWidth="1"/>
    <col min="6" max="6" width="12.42578125" bestFit="1" customWidth="1"/>
    <col min="7" max="7" width="11.28515625" bestFit="1" customWidth="1"/>
    <col min="8" max="8" width="14.42578125" bestFit="1" customWidth="1"/>
    <col min="9" max="9" width="10.7109375" customWidth="1"/>
    <col min="10" max="10" width="6.28515625" customWidth="1"/>
    <col min="11" max="11" width="14.7109375" bestFit="1" customWidth="1"/>
    <col min="12" max="12" width="11.5703125" bestFit="1" customWidth="1"/>
    <col min="13" max="13" width="12.28515625" bestFit="1" customWidth="1"/>
    <col min="14" max="14" width="11.5703125" bestFit="1" customWidth="1"/>
    <col min="15" max="15" width="14.28515625" customWidth="1"/>
    <col min="16" max="16" width="7" bestFit="1" customWidth="1"/>
    <col min="17" max="17" width="11.7109375" customWidth="1"/>
    <col min="18" max="18" width="12.85546875" bestFit="1" customWidth="1"/>
    <col min="19" max="19" width="9.28515625" bestFit="1" customWidth="1"/>
  </cols>
  <sheetData>
    <row r="1" spans="1:19" x14ac:dyDescent="0.2">
      <c r="A1" s="12" t="s">
        <v>8</v>
      </c>
    </row>
    <row r="2" spans="1:19" x14ac:dyDescent="0.2">
      <c r="A2" t="s">
        <v>9</v>
      </c>
    </row>
    <row r="3" spans="1:19" x14ac:dyDescent="0.2">
      <c r="A3" t="s">
        <v>10</v>
      </c>
    </row>
    <row r="4" spans="1:19" x14ac:dyDescent="0.2">
      <c r="A4" s="80" t="s">
        <v>129</v>
      </c>
    </row>
    <row r="5" spans="1:19" x14ac:dyDescent="0.2">
      <c r="A5" s="10"/>
    </row>
    <row r="6" spans="1:19" ht="38.25" x14ac:dyDescent="0.2">
      <c r="A6" s="13" t="s">
        <v>11</v>
      </c>
      <c r="B6" s="14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57</v>
      </c>
      <c r="K6" s="13" t="s">
        <v>11</v>
      </c>
      <c r="L6" s="14" t="s">
        <v>12</v>
      </c>
      <c r="M6" s="14" t="s">
        <v>13</v>
      </c>
      <c r="N6" s="14" t="s">
        <v>14</v>
      </c>
      <c r="O6" s="14" t="s">
        <v>15</v>
      </c>
      <c r="P6" s="14" t="s">
        <v>16</v>
      </c>
      <c r="Q6" s="14" t="s">
        <v>17</v>
      </c>
      <c r="R6" s="14" t="s">
        <v>18</v>
      </c>
      <c r="S6" s="14" t="s">
        <v>57</v>
      </c>
    </row>
    <row r="7" spans="1:19" hidden="1" x14ac:dyDescent="0.2">
      <c r="A7" s="1">
        <v>37987</v>
      </c>
      <c r="B7" s="38">
        <v>80</v>
      </c>
      <c r="C7" s="15">
        <v>102312.993</v>
      </c>
      <c r="D7" s="38">
        <v>24</v>
      </c>
      <c r="E7" s="16">
        <f t="shared" ref="E7:E30" si="0">D7/B7</f>
        <v>0.3</v>
      </c>
      <c r="F7" s="38">
        <v>21</v>
      </c>
      <c r="G7" s="17">
        <v>4054.3330000000001</v>
      </c>
      <c r="H7" s="18">
        <v>1209755.95</v>
      </c>
      <c r="I7" s="30">
        <f t="shared" ref="I7:I30" si="1">H7/G7</f>
        <v>298.38593672498041</v>
      </c>
    </row>
    <row r="8" spans="1:19" hidden="1" x14ac:dyDescent="0.2">
      <c r="A8" s="1">
        <v>38018</v>
      </c>
      <c r="B8" s="38">
        <f>189-B7</f>
        <v>109</v>
      </c>
      <c r="C8" s="15">
        <v>132831.10699999999</v>
      </c>
      <c r="D8" s="38">
        <v>36</v>
      </c>
      <c r="E8" s="16">
        <f t="shared" si="0"/>
        <v>0.33027522935779818</v>
      </c>
      <c r="F8" s="38">
        <v>33</v>
      </c>
      <c r="G8" s="17">
        <v>13638.395</v>
      </c>
      <c r="H8" s="18">
        <v>4170405.46</v>
      </c>
      <c r="I8" s="19">
        <f t="shared" si="1"/>
        <v>305.784182083009</v>
      </c>
    </row>
    <row r="9" spans="1:19" hidden="1" x14ac:dyDescent="0.2">
      <c r="A9" s="1">
        <v>38047</v>
      </c>
      <c r="B9" s="38">
        <f>273-189</f>
        <v>84</v>
      </c>
      <c r="C9" s="15">
        <v>126328.255</v>
      </c>
      <c r="D9" s="38">
        <v>35</v>
      </c>
      <c r="E9" s="16">
        <f t="shared" si="0"/>
        <v>0.41666666666666669</v>
      </c>
      <c r="F9" s="38">
        <v>37</v>
      </c>
      <c r="G9" s="17">
        <v>13838.581</v>
      </c>
      <c r="H9" s="18">
        <v>2773809.65</v>
      </c>
      <c r="I9" s="19">
        <f t="shared" si="1"/>
        <v>200.44032332505768</v>
      </c>
    </row>
    <row r="10" spans="1:19" hidden="1" x14ac:dyDescent="0.2">
      <c r="A10" s="1">
        <v>38078</v>
      </c>
      <c r="B10" s="38">
        <f>294-273</f>
        <v>21</v>
      </c>
      <c r="C10" s="15">
        <v>27689.52</v>
      </c>
      <c r="D10" s="38">
        <v>9</v>
      </c>
      <c r="E10" s="16">
        <f t="shared" si="0"/>
        <v>0.42857142857142855</v>
      </c>
      <c r="F10" s="38">
        <v>9</v>
      </c>
      <c r="G10" s="17">
        <v>2540.44</v>
      </c>
      <c r="H10" s="18">
        <v>686310.01</v>
      </c>
      <c r="I10" s="19">
        <f t="shared" si="1"/>
        <v>270.15399300908501</v>
      </c>
    </row>
    <row r="11" spans="1:19" hidden="1" x14ac:dyDescent="0.2">
      <c r="A11" s="1">
        <v>38108</v>
      </c>
      <c r="B11" s="38">
        <f>366-294</f>
        <v>72</v>
      </c>
      <c r="C11" s="15">
        <v>96587.86</v>
      </c>
      <c r="D11" s="38">
        <v>28</v>
      </c>
      <c r="E11" s="16">
        <f t="shared" si="0"/>
        <v>0.3888888888888889</v>
      </c>
      <c r="F11" s="38">
        <v>31</v>
      </c>
      <c r="G11" s="17">
        <v>14771.108</v>
      </c>
      <c r="H11" s="18">
        <v>3741030.81</v>
      </c>
      <c r="I11" s="19">
        <f t="shared" si="1"/>
        <v>253.26676983202614</v>
      </c>
    </row>
    <row r="12" spans="1:19" hidden="1" x14ac:dyDescent="0.2">
      <c r="A12" s="1">
        <v>38139</v>
      </c>
      <c r="B12" s="38">
        <f>467-366</f>
        <v>101</v>
      </c>
      <c r="C12" s="15">
        <v>124977.28</v>
      </c>
      <c r="D12" s="38">
        <v>25</v>
      </c>
      <c r="E12" s="16">
        <f t="shared" si="0"/>
        <v>0.24752475247524752</v>
      </c>
      <c r="F12" s="38">
        <v>24</v>
      </c>
      <c r="G12" s="17">
        <v>5544.19</v>
      </c>
      <c r="H12" s="18">
        <v>1942833.52</v>
      </c>
      <c r="I12" s="19">
        <f t="shared" si="1"/>
        <v>350.42693702777143</v>
      </c>
    </row>
    <row r="13" spans="1:19" hidden="1" x14ac:dyDescent="0.2">
      <c r="A13" s="1">
        <v>38169</v>
      </c>
      <c r="B13" s="38">
        <f>578-467</f>
        <v>111</v>
      </c>
      <c r="C13" s="15">
        <v>140323.89000000001</v>
      </c>
      <c r="D13" s="38">
        <v>31</v>
      </c>
      <c r="E13" s="16">
        <f t="shared" si="0"/>
        <v>0.27927927927927926</v>
      </c>
      <c r="F13" s="38">
        <v>32</v>
      </c>
      <c r="G13" s="17">
        <v>5817.56</v>
      </c>
      <c r="H13" s="18">
        <v>2044652.36</v>
      </c>
      <c r="I13" s="19">
        <f t="shared" si="1"/>
        <v>351.46218689622452</v>
      </c>
    </row>
    <row r="14" spans="1:19" hidden="1" x14ac:dyDescent="0.2">
      <c r="A14" s="1">
        <v>38200</v>
      </c>
      <c r="B14" s="38">
        <f>628-578</f>
        <v>50</v>
      </c>
      <c r="C14" s="15">
        <v>43044.913</v>
      </c>
      <c r="D14" s="38">
        <v>26</v>
      </c>
      <c r="E14" s="16">
        <f t="shared" si="0"/>
        <v>0.52</v>
      </c>
      <c r="F14" s="38">
        <v>27</v>
      </c>
      <c r="G14" s="17">
        <v>6881.4530000000004</v>
      </c>
      <c r="H14" s="18">
        <v>1989653.49</v>
      </c>
      <c r="I14" s="19">
        <f t="shared" si="1"/>
        <v>289.13275873569143</v>
      </c>
    </row>
    <row r="15" spans="1:19" hidden="1" x14ac:dyDescent="0.2">
      <c r="A15" s="1">
        <v>38231</v>
      </c>
      <c r="B15" s="38">
        <f>778-628</f>
        <v>150</v>
      </c>
      <c r="C15" s="15">
        <v>225055.041</v>
      </c>
      <c r="D15" s="38">
        <v>43</v>
      </c>
      <c r="E15" s="16">
        <f t="shared" si="0"/>
        <v>0.28666666666666668</v>
      </c>
      <c r="F15" s="38">
        <v>48</v>
      </c>
      <c r="G15" s="17">
        <v>10518.290999999999</v>
      </c>
      <c r="H15" s="18">
        <v>3193258.69</v>
      </c>
      <c r="I15" s="19">
        <f t="shared" si="1"/>
        <v>303.59101968180954</v>
      </c>
    </row>
    <row r="16" spans="1:19" hidden="1" x14ac:dyDescent="0.2">
      <c r="A16" s="1">
        <v>38261</v>
      </c>
      <c r="B16" s="38">
        <f>914-778</f>
        <v>136</v>
      </c>
      <c r="C16" s="15">
        <v>199371.38399999999</v>
      </c>
      <c r="D16" s="38">
        <v>56</v>
      </c>
      <c r="E16" s="16">
        <f t="shared" si="0"/>
        <v>0.41176470588235292</v>
      </c>
      <c r="F16" s="38">
        <v>75</v>
      </c>
      <c r="G16" s="17">
        <v>16777.063999999998</v>
      </c>
      <c r="H16" s="18">
        <v>8518107.5899999999</v>
      </c>
      <c r="I16" s="19">
        <f t="shared" si="1"/>
        <v>507.72337698658123</v>
      </c>
    </row>
    <row r="17" spans="1:19" hidden="1" x14ac:dyDescent="0.2">
      <c r="A17" s="1">
        <v>38292</v>
      </c>
      <c r="B17" s="38">
        <f>988-914</f>
        <v>74</v>
      </c>
      <c r="C17" s="15">
        <v>81727.592999999993</v>
      </c>
      <c r="D17" s="38">
        <v>30</v>
      </c>
      <c r="E17" s="16">
        <f t="shared" si="0"/>
        <v>0.40540540540540543</v>
      </c>
      <c r="F17" s="38">
        <v>33</v>
      </c>
      <c r="G17" s="17">
        <v>8058.3729999999996</v>
      </c>
      <c r="H17" s="18">
        <v>1842154.71</v>
      </c>
      <c r="I17" s="19">
        <f t="shared" si="1"/>
        <v>228.60132063879396</v>
      </c>
    </row>
    <row r="18" spans="1:19" hidden="1" x14ac:dyDescent="0.2">
      <c r="A18" s="1">
        <v>38322</v>
      </c>
      <c r="B18" s="38">
        <v>72</v>
      </c>
      <c r="C18" s="15">
        <v>47855.303999999996</v>
      </c>
      <c r="D18" s="38">
        <v>30</v>
      </c>
      <c r="E18" s="16">
        <f t="shared" si="0"/>
        <v>0.41666666666666669</v>
      </c>
      <c r="F18" s="38">
        <v>32</v>
      </c>
      <c r="G18" s="17">
        <v>3481.174</v>
      </c>
      <c r="H18" s="18">
        <v>952899.45</v>
      </c>
      <c r="I18" s="19">
        <f t="shared" si="1"/>
        <v>273.72933671227003</v>
      </c>
    </row>
    <row r="19" spans="1:19" ht="13.5" hidden="1" customHeight="1" x14ac:dyDescent="0.2">
      <c r="A19" s="1">
        <v>38353</v>
      </c>
      <c r="B19" s="38">
        <f>640-593</f>
        <v>47</v>
      </c>
      <c r="C19" s="17">
        <v>28880.06</v>
      </c>
      <c r="D19" s="37">
        <f>47-(401-377)</f>
        <v>23</v>
      </c>
      <c r="E19" s="16">
        <f t="shared" si="0"/>
        <v>0.48936170212765956</v>
      </c>
      <c r="F19" s="38">
        <v>24</v>
      </c>
      <c r="G19" s="15">
        <v>3472.91</v>
      </c>
      <c r="H19" s="57">
        <v>1118950.28</v>
      </c>
      <c r="I19" s="58">
        <f t="shared" si="1"/>
        <v>322.19386048011614</v>
      </c>
    </row>
    <row r="20" spans="1:19" ht="13.5" hidden="1" customHeight="1" x14ac:dyDescent="0.2">
      <c r="A20" s="1">
        <v>38384</v>
      </c>
      <c r="B20" s="38">
        <f>186-47</f>
        <v>139</v>
      </c>
      <c r="C20" s="17">
        <v>155224.52900000001</v>
      </c>
      <c r="D20" s="37">
        <v>50</v>
      </c>
      <c r="E20" s="16">
        <f t="shared" si="0"/>
        <v>0.35971223021582732</v>
      </c>
      <c r="F20" s="37">
        <v>54</v>
      </c>
      <c r="G20" s="15">
        <v>15760.712</v>
      </c>
      <c r="H20" s="57">
        <f>5701671.68</f>
        <v>5701671.6799999997</v>
      </c>
      <c r="I20" s="58">
        <f t="shared" si="1"/>
        <v>361.76485427815697</v>
      </c>
    </row>
    <row r="21" spans="1:19" ht="14.25" hidden="1" customHeight="1" x14ac:dyDescent="0.2">
      <c r="A21" s="1">
        <v>38412</v>
      </c>
      <c r="B21" s="38">
        <f>250-B20-B19</f>
        <v>64</v>
      </c>
      <c r="C21" s="15">
        <v>68473.919999999998</v>
      </c>
      <c r="D21" s="38">
        <v>17</v>
      </c>
      <c r="E21" s="16">
        <f t="shared" si="0"/>
        <v>0.265625</v>
      </c>
      <c r="F21" s="37">
        <v>18</v>
      </c>
      <c r="G21" s="15">
        <v>9143.27</v>
      </c>
      <c r="H21" s="57">
        <v>2990636</v>
      </c>
      <c r="I21" s="58">
        <f t="shared" si="1"/>
        <v>327.08604252089242</v>
      </c>
    </row>
    <row r="22" spans="1:19" ht="14.25" hidden="1" customHeight="1" x14ac:dyDescent="0.2">
      <c r="A22" s="1">
        <v>38443</v>
      </c>
      <c r="B22" s="38">
        <f>296-250</f>
        <v>46</v>
      </c>
      <c r="C22" s="15">
        <v>50416.84</v>
      </c>
      <c r="D22" s="38">
        <v>26</v>
      </c>
      <c r="E22" s="16">
        <f t="shared" si="0"/>
        <v>0.56521739130434778</v>
      </c>
      <c r="F22" s="37">
        <v>30</v>
      </c>
      <c r="G22" s="15">
        <v>9349.02</v>
      </c>
      <c r="H22" s="57">
        <v>3480941.06</v>
      </c>
      <c r="I22" s="58">
        <f t="shared" si="1"/>
        <v>372.33218668908614</v>
      </c>
    </row>
    <row r="23" spans="1:19" ht="14.25" hidden="1" customHeight="1" x14ac:dyDescent="0.2">
      <c r="A23" s="1">
        <v>38473</v>
      </c>
      <c r="B23" s="38">
        <v>95</v>
      </c>
      <c r="C23" s="15">
        <v>115385.349</v>
      </c>
      <c r="D23" s="38">
        <v>43</v>
      </c>
      <c r="E23" s="16">
        <f t="shared" si="0"/>
        <v>0.45263157894736844</v>
      </c>
      <c r="F23" s="37">
        <v>47</v>
      </c>
      <c r="G23" s="15">
        <v>10719.221</v>
      </c>
      <c r="H23" s="57">
        <v>5311157.78</v>
      </c>
      <c r="I23" s="58">
        <f t="shared" si="1"/>
        <v>495.47982824498166</v>
      </c>
    </row>
    <row r="24" spans="1:19" ht="12.75" hidden="1" customHeight="1" x14ac:dyDescent="0.2">
      <c r="A24" s="1">
        <v>38504</v>
      </c>
      <c r="B24" s="38">
        <v>94</v>
      </c>
      <c r="C24" s="15">
        <v>123785.14</v>
      </c>
      <c r="D24" s="38">
        <v>42</v>
      </c>
      <c r="E24" s="16">
        <f t="shared" si="0"/>
        <v>0.44680851063829785</v>
      </c>
      <c r="F24" s="37">
        <v>42</v>
      </c>
      <c r="G24" s="15">
        <v>8891.85</v>
      </c>
      <c r="H24" s="57">
        <v>2703889.29</v>
      </c>
      <c r="I24" s="58">
        <f t="shared" si="1"/>
        <v>304.08624639416996</v>
      </c>
    </row>
    <row r="25" spans="1:19" ht="13.5" hidden="1" customHeight="1" x14ac:dyDescent="0.2">
      <c r="A25" s="1">
        <v>38534</v>
      </c>
      <c r="B25" s="38">
        <v>148</v>
      </c>
      <c r="C25" s="15">
        <v>152777.69</v>
      </c>
      <c r="D25" s="38">
        <f>256-204</f>
        <v>52</v>
      </c>
      <c r="E25" s="16">
        <f t="shared" si="0"/>
        <v>0.35135135135135137</v>
      </c>
      <c r="F25" s="37">
        <v>52</v>
      </c>
      <c r="G25" s="15">
        <v>12760.26</v>
      </c>
      <c r="H25" s="57">
        <v>4650705.09</v>
      </c>
      <c r="I25" s="58">
        <f t="shared" si="1"/>
        <v>364.46789407112391</v>
      </c>
    </row>
    <row r="26" spans="1:19" ht="13.5" hidden="1" customHeight="1" x14ac:dyDescent="0.2">
      <c r="A26" s="1">
        <v>38565</v>
      </c>
      <c r="B26" s="38">
        <v>112</v>
      </c>
      <c r="C26" s="15">
        <v>165294.17000000001</v>
      </c>
      <c r="D26" s="38">
        <f>292-253</f>
        <v>39</v>
      </c>
      <c r="E26" s="16">
        <f t="shared" si="0"/>
        <v>0.3482142857142857</v>
      </c>
      <c r="F26" s="37">
        <v>40</v>
      </c>
      <c r="G26" s="15">
        <v>5431.63</v>
      </c>
      <c r="H26" s="57">
        <v>1836091.87</v>
      </c>
      <c r="I26" s="58">
        <f t="shared" si="1"/>
        <v>338.03699257865503</v>
      </c>
    </row>
    <row r="27" spans="1:19" ht="13.5" hidden="1" customHeight="1" x14ac:dyDescent="0.2">
      <c r="A27" s="1">
        <v>38596</v>
      </c>
      <c r="B27" s="38">
        <v>110</v>
      </c>
      <c r="C27" s="15">
        <v>125382.28</v>
      </c>
      <c r="D27" s="38">
        <f>334-292</f>
        <v>42</v>
      </c>
      <c r="E27" s="16">
        <f t="shared" si="0"/>
        <v>0.38181818181818183</v>
      </c>
      <c r="F27" s="37">
        <v>42</v>
      </c>
      <c r="G27" s="15">
        <v>17996.14</v>
      </c>
      <c r="H27" s="57">
        <v>5604577.6299999999</v>
      </c>
      <c r="I27" s="58">
        <f t="shared" si="1"/>
        <v>311.43220879588625</v>
      </c>
    </row>
    <row r="28" spans="1:19" ht="12.75" hidden="1" customHeight="1" x14ac:dyDescent="0.2">
      <c r="A28" s="1">
        <v>38626</v>
      </c>
      <c r="B28" s="38">
        <v>36</v>
      </c>
      <c r="C28" s="15">
        <v>19207.59</v>
      </c>
      <c r="D28" s="38">
        <f>365-334</f>
        <v>31</v>
      </c>
      <c r="E28" s="16">
        <f t="shared" si="0"/>
        <v>0.86111111111111116</v>
      </c>
      <c r="F28" s="37">
        <v>31</v>
      </c>
      <c r="G28" s="15">
        <v>5577.8</v>
      </c>
      <c r="H28" s="57">
        <v>1324037.01</v>
      </c>
      <c r="I28" s="58">
        <f t="shared" si="1"/>
        <v>237.37620746530891</v>
      </c>
    </row>
    <row r="29" spans="1:19" ht="13.5" hidden="1" customHeight="1" x14ac:dyDescent="0.2">
      <c r="A29" s="1">
        <v>38657</v>
      </c>
      <c r="B29" s="38">
        <v>58</v>
      </c>
      <c r="C29" s="15">
        <v>50384.311000000002</v>
      </c>
      <c r="D29" s="38">
        <f>58-(560-526)</f>
        <v>24</v>
      </c>
      <c r="E29" s="16">
        <f t="shared" si="0"/>
        <v>0.41379310344827586</v>
      </c>
      <c r="F29" s="37">
        <v>24</v>
      </c>
      <c r="G29" s="15">
        <v>4484.0609999999997</v>
      </c>
      <c r="H29" s="57">
        <v>1612996.95</v>
      </c>
      <c r="I29" s="58">
        <f t="shared" si="1"/>
        <v>359.71788742392221</v>
      </c>
    </row>
    <row r="30" spans="1:19" ht="15" hidden="1" customHeight="1" x14ac:dyDescent="0.2">
      <c r="A30" s="1">
        <v>38687</v>
      </c>
      <c r="B30" s="38">
        <v>75</v>
      </c>
      <c r="C30" s="39">
        <v>88898.39</v>
      </c>
      <c r="D30" s="38">
        <v>28</v>
      </c>
      <c r="E30" s="25">
        <f t="shared" si="0"/>
        <v>0.37333333333333335</v>
      </c>
      <c r="F30" s="37">
        <v>33</v>
      </c>
      <c r="G30" s="39">
        <v>8547.41</v>
      </c>
      <c r="H30" s="57">
        <v>4024433.63</v>
      </c>
      <c r="I30" s="58">
        <f t="shared" si="1"/>
        <v>470.83661951398142</v>
      </c>
    </row>
    <row r="31" spans="1:19" ht="14.25" customHeight="1" x14ac:dyDescent="0.2">
      <c r="A31" s="1">
        <v>38718</v>
      </c>
      <c r="B31" s="38">
        <v>47</v>
      </c>
      <c r="C31" s="39">
        <v>47043.313000000002</v>
      </c>
      <c r="D31" s="38">
        <v>23</v>
      </c>
      <c r="E31" s="25">
        <f t="shared" ref="E31:E38" si="2">D31/B31</f>
        <v>0.48936170212765956</v>
      </c>
      <c r="F31" s="37">
        <v>26</v>
      </c>
      <c r="G31" s="39">
        <v>4329.7430000000004</v>
      </c>
      <c r="H31" s="57">
        <v>1537320.39</v>
      </c>
      <c r="I31" s="58">
        <f t="shared" ref="I31:I50" si="3">H31/G31</f>
        <v>355.06042506448989</v>
      </c>
      <c r="J31" s="41"/>
      <c r="K31" s="1">
        <v>41275</v>
      </c>
      <c r="L31" s="38">
        <v>24</v>
      </c>
      <c r="M31" s="39">
        <v>35633.040000000001</v>
      </c>
      <c r="N31" s="11">
        <v>9</v>
      </c>
      <c r="O31" s="25">
        <f t="shared" ref="O31:O58" si="4">N31/L31</f>
        <v>0.375</v>
      </c>
      <c r="P31" s="37">
        <v>12</v>
      </c>
      <c r="Q31" s="39">
        <v>1754.12</v>
      </c>
      <c r="R31" s="40">
        <v>1170803.83</v>
      </c>
      <c r="S31" s="6">
        <f t="shared" ref="S31:S58" si="5">R31/Q31</f>
        <v>667.45936994048304</v>
      </c>
    </row>
    <row r="32" spans="1:19" x14ac:dyDescent="0.2">
      <c r="A32" s="1">
        <v>38749</v>
      </c>
      <c r="B32" s="38">
        <v>30</v>
      </c>
      <c r="C32" s="39">
        <v>27775.39</v>
      </c>
      <c r="D32" s="38">
        <v>22</v>
      </c>
      <c r="E32" s="25">
        <f t="shared" si="2"/>
        <v>0.73333333333333328</v>
      </c>
      <c r="F32" s="37">
        <v>21</v>
      </c>
      <c r="G32" s="39">
        <v>4893.6499999999996</v>
      </c>
      <c r="H32" s="57">
        <v>2259041.2400000002</v>
      </c>
      <c r="I32" s="58">
        <f t="shared" si="3"/>
        <v>461.62705546984364</v>
      </c>
      <c r="J32" s="41"/>
      <c r="K32" s="1">
        <v>41306</v>
      </c>
      <c r="L32" s="38">
        <v>66</v>
      </c>
      <c r="M32" s="39">
        <v>115974.518</v>
      </c>
      <c r="N32" s="11">
        <v>17</v>
      </c>
      <c r="O32" s="25">
        <f t="shared" si="4"/>
        <v>0.25757575757575757</v>
      </c>
      <c r="P32" s="37">
        <v>18</v>
      </c>
      <c r="Q32" s="39">
        <v>2316.1080000000002</v>
      </c>
      <c r="R32" s="40">
        <v>756594.75</v>
      </c>
      <c r="S32" s="6">
        <f t="shared" si="5"/>
        <v>326.66643783450507</v>
      </c>
    </row>
    <row r="33" spans="1:19" x14ac:dyDescent="0.2">
      <c r="A33" s="1">
        <v>38777</v>
      </c>
      <c r="B33" s="38">
        <v>90</v>
      </c>
      <c r="C33" s="39">
        <v>102468.21400000001</v>
      </c>
      <c r="D33" s="38">
        <v>33</v>
      </c>
      <c r="E33" s="25">
        <f t="shared" si="2"/>
        <v>0.36666666666666664</v>
      </c>
      <c r="F33" s="37">
        <v>35</v>
      </c>
      <c r="G33" s="39">
        <v>11677.773999999999</v>
      </c>
      <c r="H33" s="57">
        <v>4813881.28</v>
      </c>
      <c r="I33" s="58">
        <f t="shared" si="3"/>
        <v>412.22593278479275</v>
      </c>
      <c r="J33" s="41"/>
      <c r="K33" s="1">
        <v>41334</v>
      </c>
      <c r="L33" s="38">
        <v>18</v>
      </c>
      <c r="M33" s="39">
        <v>8786.11</v>
      </c>
      <c r="N33" s="11">
        <v>11</v>
      </c>
      <c r="O33" s="25">
        <f t="shared" si="4"/>
        <v>0.61111111111111116</v>
      </c>
      <c r="P33" s="37">
        <v>11</v>
      </c>
      <c r="Q33" s="39">
        <v>785.6</v>
      </c>
      <c r="R33" s="40">
        <v>279549.61</v>
      </c>
      <c r="S33" s="6">
        <f t="shared" si="5"/>
        <v>355.84217158859468</v>
      </c>
    </row>
    <row r="34" spans="1:19" x14ac:dyDescent="0.2">
      <c r="A34" s="1">
        <v>38808</v>
      </c>
      <c r="B34" s="38">
        <v>68</v>
      </c>
      <c r="C34" s="39">
        <v>71781.41</v>
      </c>
      <c r="D34" s="38">
        <v>28</v>
      </c>
      <c r="E34" s="25">
        <f t="shared" si="2"/>
        <v>0.41176470588235292</v>
      </c>
      <c r="F34" s="37">
        <v>30</v>
      </c>
      <c r="G34" s="39">
        <v>6467.8519999999999</v>
      </c>
      <c r="H34" s="57">
        <v>3141523.23</v>
      </c>
      <c r="I34" s="58">
        <f t="shared" si="3"/>
        <v>485.71353055079186</v>
      </c>
      <c r="J34" s="41"/>
      <c r="K34" s="1">
        <v>41365</v>
      </c>
      <c r="L34" s="38">
        <v>66</v>
      </c>
      <c r="M34" s="39">
        <v>90819.994999999995</v>
      </c>
      <c r="N34" s="11">
        <v>23</v>
      </c>
      <c r="O34" s="25">
        <f t="shared" si="4"/>
        <v>0.34848484848484851</v>
      </c>
      <c r="P34" s="37">
        <v>22</v>
      </c>
      <c r="Q34" s="39">
        <v>4476.53</v>
      </c>
      <c r="R34" s="40">
        <v>2011205.43</v>
      </c>
      <c r="S34" s="6">
        <f t="shared" si="5"/>
        <v>449.27777318592751</v>
      </c>
    </row>
    <row r="35" spans="1:19" x14ac:dyDescent="0.2">
      <c r="A35" s="1">
        <v>38838</v>
      </c>
      <c r="B35" s="38">
        <v>97</v>
      </c>
      <c r="C35" s="39">
        <v>120198.39999999999</v>
      </c>
      <c r="D35" s="38">
        <v>30</v>
      </c>
      <c r="E35" s="25">
        <f t="shared" si="2"/>
        <v>0.30927835051546393</v>
      </c>
      <c r="F35" s="37">
        <v>31</v>
      </c>
      <c r="G35" s="39">
        <v>16817.78</v>
      </c>
      <c r="H35" s="57">
        <v>6025369.9500000002</v>
      </c>
      <c r="I35" s="58">
        <f t="shared" si="3"/>
        <v>358.27380010917022</v>
      </c>
      <c r="J35" s="41"/>
      <c r="K35" s="1">
        <v>41395</v>
      </c>
      <c r="L35" s="38">
        <v>35</v>
      </c>
      <c r="M35" s="39">
        <v>33304.413</v>
      </c>
      <c r="N35" s="11">
        <v>15</v>
      </c>
      <c r="O35" s="25">
        <f t="shared" si="4"/>
        <v>0.42857142857142855</v>
      </c>
      <c r="P35" s="37">
        <v>15</v>
      </c>
      <c r="Q35" s="39">
        <v>1246.7929999999999</v>
      </c>
      <c r="R35" s="40">
        <v>592552.06999999995</v>
      </c>
      <c r="S35" s="6">
        <f t="shared" si="5"/>
        <v>475.26098558461587</v>
      </c>
    </row>
    <row r="36" spans="1:19" x14ac:dyDescent="0.2">
      <c r="A36" s="1">
        <v>38869</v>
      </c>
      <c r="B36" s="38">
        <v>38</v>
      </c>
      <c r="C36" s="39">
        <v>31183.564999999999</v>
      </c>
      <c r="D36" s="38">
        <v>23</v>
      </c>
      <c r="E36" s="25">
        <f t="shared" si="2"/>
        <v>0.60526315789473684</v>
      </c>
      <c r="F36" s="37">
        <v>21</v>
      </c>
      <c r="G36" s="39">
        <v>3267.6849999999999</v>
      </c>
      <c r="H36" s="57">
        <v>890923.62</v>
      </c>
      <c r="I36" s="58">
        <f t="shared" si="3"/>
        <v>272.64672696419638</v>
      </c>
      <c r="J36" s="41"/>
      <c r="K36" s="1">
        <v>41426</v>
      </c>
      <c r="L36" s="38">
        <v>79</v>
      </c>
      <c r="M36" s="39">
        <v>53637.750999999997</v>
      </c>
      <c r="N36" s="11">
        <v>31</v>
      </c>
      <c r="O36" s="25">
        <f t="shared" si="4"/>
        <v>0.39240506329113922</v>
      </c>
      <c r="P36" s="37">
        <v>32</v>
      </c>
      <c r="Q36" s="39">
        <v>4350.0010000000002</v>
      </c>
      <c r="R36" s="40">
        <v>2626342.27</v>
      </c>
      <c r="S36" s="6">
        <f t="shared" si="5"/>
        <v>603.75670488351614</v>
      </c>
    </row>
    <row r="37" spans="1:19" x14ac:dyDescent="0.2">
      <c r="A37" s="1">
        <v>38899</v>
      </c>
      <c r="B37" s="38">
        <v>46</v>
      </c>
      <c r="C37" s="39">
        <v>61199.576000000001</v>
      </c>
      <c r="D37" s="38">
        <v>17</v>
      </c>
      <c r="E37" s="25">
        <f t="shared" si="2"/>
        <v>0.36956521739130432</v>
      </c>
      <c r="F37" s="37">
        <v>19</v>
      </c>
      <c r="G37" s="39">
        <v>4912.0219999999999</v>
      </c>
      <c r="H37" s="57">
        <v>1590293.21</v>
      </c>
      <c r="I37" s="58">
        <f t="shared" si="3"/>
        <v>323.75531094934018</v>
      </c>
      <c r="J37" s="41"/>
      <c r="K37" s="1">
        <v>41456</v>
      </c>
      <c r="L37" s="38">
        <v>82</v>
      </c>
      <c r="M37" s="39">
        <v>133854.75399999999</v>
      </c>
      <c r="N37" s="11">
        <v>15</v>
      </c>
      <c r="O37" s="25">
        <f t="shared" si="4"/>
        <v>0.18292682926829268</v>
      </c>
      <c r="P37" s="37">
        <v>14</v>
      </c>
      <c r="Q37" s="39">
        <v>1785.3989999999999</v>
      </c>
      <c r="R37" s="40">
        <v>700580.55</v>
      </c>
      <c r="S37" s="6">
        <f t="shared" si="5"/>
        <v>392.39438915334898</v>
      </c>
    </row>
    <row r="38" spans="1:19" x14ac:dyDescent="0.2">
      <c r="A38" s="1">
        <v>38930</v>
      </c>
      <c r="B38" s="38">
        <v>98</v>
      </c>
      <c r="C38" s="39">
        <v>144142.10999999999</v>
      </c>
      <c r="D38" s="38">
        <v>37</v>
      </c>
      <c r="E38" s="25">
        <f t="shared" si="2"/>
        <v>0.37755102040816324</v>
      </c>
      <c r="F38" s="37">
        <v>47</v>
      </c>
      <c r="G38" s="39">
        <v>11769.25</v>
      </c>
      <c r="H38" s="57">
        <v>4274006.8099999996</v>
      </c>
      <c r="I38" s="58">
        <f t="shared" si="3"/>
        <v>363.15031204197373</v>
      </c>
      <c r="J38" s="41"/>
      <c r="K38" s="1">
        <v>41487</v>
      </c>
      <c r="L38" s="38">
        <v>58</v>
      </c>
      <c r="M38" s="39">
        <v>53844.112000000001</v>
      </c>
      <c r="N38" s="11">
        <v>18</v>
      </c>
      <c r="O38" s="25">
        <f t="shared" si="4"/>
        <v>0.31034482758620691</v>
      </c>
      <c r="P38" s="37">
        <v>19</v>
      </c>
      <c r="Q38" s="39">
        <v>2484.8319999999999</v>
      </c>
      <c r="R38" s="40">
        <v>1124182.04</v>
      </c>
      <c r="S38" s="6">
        <f t="shared" si="5"/>
        <v>452.41772482002813</v>
      </c>
    </row>
    <row r="39" spans="1:19" x14ac:dyDescent="0.2">
      <c r="A39" s="1">
        <v>38961</v>
      </c>
      <c r="B39" s="38">
        <v>48</v>
      </c>
      <c r="C39" s="39">
        <v>44760.88</v>
      </c>
      <c r="D39" s="38">
        <v>26</v>
      </c>
      <c r="E39" s="25">
        <v>0.54166666666666663</v>
      </c>
      <c r="F39" s="37">
        <v>23</v>
      </c>
      <c r="G39" s="39">
        <v>5029.74</v>
      </c>
      <c r="H39" s="57">
        <v>2004961.5</v>
      </c>
      <c r="I39" s="58">
        <f t="shared" si="3"/>
        <v>398.62130050459865</v>
      </c>
      <c r="J39" s="41"/>
      <c r="K39" s="1">
        <v>41518</v>
      </c>
      <c r="L39" s="38">
        <v>51</v>
      </c>
      <c r="M39" s="39">
        <v>64044.93</v>
      </c>
      <c r="N39" s="11">
        <v>28</v>
      </c>
      <c r="O39" s="25">
        <f t="shared" si="4"/>
        <v>0.5490196078431373</v>
      </c>
      <c r="P39" s="37">
        <v>28</v>
      </c>
      <c r="Q39" s="39">
        <v>6825.8</v>
      </c>
      <c r="R39" s="40">
        <v>2715392.5</v>
      </c>
      <c r="S39" s="6">
        <f t="shared" si="5"/>
        <v>397.81307685546017</v>
      </c>
    </row>
    <row r="40" spans="1:19" x14ac:dyDescent="0.2">
      <c r="A40" s="1">
        <v>38991</v>
      </c>
      <c r="B40" s="38">
        <v>53</v>
      </c>
      <c r="C40" s="39">
        <v>36007.870000000003</v>
      </c>
      <c r="D40" s="38">
        <v>28</v>
      </c>
      <c r="E40" s="25">
        <f t="shared" ref="E40:E50" si="6">D40/B40</f>
        <v>0.52830188679245282</v>
      </c>
      <c r="F40" s="37">
        <v>28</v>
      </c>
      <c r="G40" s="39">
        <v>4383.7</v>
      </c>
      <c r="H40" s="57">
        <v>1846724.83</v>
      </c>
      <c r="I40" s="58">
        <f t="shared" si="3"/>
        <v>421.27080548395196</v>
      </c>
      <c r="J40" s="41"/>
      <c r="K40" s="1">
        <v>41548</v>
      </c>
      <c r="L40" s="38">
        <v>45</v>
      </c>
      <c r="M40" s="39">
        <v>61725.13</v>
      </c>
      <c r="N40" s="11">
        <v>21</v>
      </c>
      <c r="O40" s="25">
        <f t="shared" si="4"/>
        <v>0.46666666666666667</v>
      </c>
      <c r="P40" s="37">
        <v>24</v>
      </c>
      <c r="Q40" s="39">
        <v>15360.535</v>
      </c>
      <c r="R40" s="40">
        <v>4021116.7</v>
      </c>
      <c r="S40" s="6">
        <f t="shared" si="5"/>
        <v>261.78233375334912</v>
      </c>
    </row>
    <row r="41" spans="1:19" x14ac:dyDescent="0.2">
      <c r="A41" s="1">
        <v>39022</v>
      </c>
      <c r="B41" s="38">
        <v>93</v>
      </c>
      <c r="C41" s="39">
        <v>84329.324999999997</v>
      </c>
      <c r="D41" s="38">
        <v>43</v>
      </c>
      <c r="E41" s="25">
        <f t="shared" si="6"/>
        <v>0.46236559139784944</v>
      </c>
      <c r="F41" s="37">
        <v>38</v>
      </c>
      <c r="G41" s="39">
        <v>16457.63</v>
      </c>
      <c r="H41" s="57">
        <v>5058312.37</v>
      </c>
      <c r="I41" s="58">
        <f t="shared" si="3"/>
        <v>307.35363293499734</v>
      </c>
      <c r="J41" s="41"/>
      <c r="K41" s="1">
        <v>41579</v>
      </c>
      <c r="L41" s="38">
        <v>103</v>
      </c>
      <c r="M41" s="39">
        <v>132116.56899999999</v>
      </c>
      <c r="N41" s="11">
        <v>19</v>
      </c>
      <c r="O41" s="25">
        <f t="shared" si="4"/>
        <v>0.18446601941747573</v>
      </c>
      <c r="P41" s="37">
        <v>22</v>
      </c>
      <c r="Q41" s="39">
        <v>6895.3890000000001</v>
      </c>
      <c r="R41" s="40">
        <v>2690297.58</v>
      </c>
      <c r="S41" s="6">
        <f t="shared" si="5"/>
        <v>390.15892794445682</v>
      </c>
    </row>
    <row r="42" spans="1:19" x14ac:dyDescent="0.2">
      <c r="A42" s="1">
        <v>39052</v>
      </c>
      <c r="B42" s="38">
        <v>72</v>
      </c>
      <c r="C42" s="39">
        <v>58722.375999999997</v>
      </c>
      <c r="D42" s="38">
        <v>37</v>
      </c>
      <c r="E42" s="25">
        <f t="shared" si="6"/>
        <v>0.51388888888888884</v>
      </c>
      <c r="F42" s="37">
        <v>42</v>
      </c>
      <c r="G42" s="39">
        <v>4490.0559999999996</v>
      </c>
      <c r="H42" s="57">
        <v>2214236.41</v>
      </c>
      <c r="I42" s="58">
        <f t="shared" si="3"/>
        <v>493.14227038593737</v>
      </c>
      <c r="J42" s="41"/>
      <c r="K42" s="1">
        <v>41609</v>
      </c>
      <c r="L42" s="38">
        <v>49</v>
      </c>
      <c r="M42" s="39">
        <v>15434.72</v>
      </c>
      <c r="N42" s="11">
        <v>26</v>
      </c>
      <c r="O42" s="25">
        <f t="shared" si="4"/>
        <v>0.53061224489795922</v>
      </c>
      <c r="P42" s="37">
        <v>26</v>
      </c>
      <c r="Q42" s="39">
        <v>2624.17</v>
      </c>
      <c r="R42" s="40">
        <v>770570.92</v>
      </c>
      <c r="S42" s="6">
        <f t="shared" si="5"/>
        <v>293.64367399977897</v>
      </c>
    </row>
    <row r="43" spans="1:19" x14ac:dyDescent="0.2">
      <c r="A43" s="1">
        <v>39083</v>
      </c>
      <c r="B43" s="38">
        <v>44</v>
      </c>
      <c r="C43" s="15">
        <v>43615.048000000003</v>
      </c>
      <c r="D43" s="38">
        <v>23</v>
      </c>
      <c r="E43" s="25">
        <f t="shared" si="6"/>
        <v>0.52272727272727271</v>
      </c>
      <c r="F43" s="37">
        <v>22</v>
      </c>
      <c r="G43" s="39">
        <v>8504.4390000000003</v>
      </c>
      <c r="H43" s="57">
        <v>4569069.37</v>
      </c>
      <c r="I43" s="58">
        <f t="shared" si="3"/>
        <v>537.25699837461354</v>
      </c>
      <c r="K43" s="1">
        <v>41640</v>
      </c>
      <c r="L43" s="38">
        <v>58</v>
      </c>
      <c r="M43" s="39">
        <v>76542.25</v>
      </c>
      <c r="N43" s="11">
        <v>20</v>
      </c>
      <c r="O43" s="25">
        <f t="shared" si="4"/>
        <v>0.34482758620689657</v>
      </c>
      <c r="P43" s="37">
        <v>21</v>
      </c>
      <c r="Q43" s="39">
        <v>2332.27</v>
      </c>
      <c r="R43" s="40">
        <v>816900.26</v>
      </c>
      <c r="S43" s="6">
        <f t="shared" si="5"/>
        <v>350.25972979114766</v>
      </c>
    </row>
    <row r="44" spans="1:19" x14ac:dyDescent="0.2">
      <c r="A44" s="1">
        <v>39114</v>
      </c>
      <c r="B44" s="38">
        <v>61</v>
      </c>
      <c r="C44" s="15">
        <v>68927.865000000005</v>
      </c>
      <c r="D44" s="38">
        <v>36</v>
      </c>
      <c r="E44" s="25">
        <f t="shared" si="6"/>
        <v>0.5901639344262295</v>
      </c>
      <c r="F44" s="37">
        <v>39</v>
      </c>
      <c r="G44" s="39">
        <v>10701.885</v>
      </c>
      <c r="H44" s="57">
        <v>11078923.369999999</v>
      </c>
      <c r="I44" s="58">
        <f>H44/G44</f>
        <v>1035.2310242541382</v>
      </c>
      <c r="K44" s="1">
        <v>41671</v>
      </c>
      <c r="L44" s="38">
        <v>44</v>
      </c>
      <c r="M44" s="39">
        <v>63234.474999999999</v>
      </c>
      <c r="N44" s="11">
        <v>17</v>
      </c>
      <c r="O44" s="25">
        <f t="shared" si="4"/>
        <v>0.38636363636363635</v>
      </c>
      <c r="P44" s="37">
        <v>20</v>
      </c>
      <c r="Q44" s="39">
        <v>3010.5450000000001</v>
      </c>
      <c r="R44" s="40">
        <v>1106094.3999999999</v>
      </c>
      <c r="S44" s="6">
        <f t="shared" si="5"/>
        <v>367.40669878709667</v>
      </c>
    </row>
    <row r="45" spans="1:19" x14ac:dyDescent="0.2">
      <c r="A45" s="1">
        <v>39142</v>
      </c>
      <c r="B45" s="38">
        <v>37</v>
      </c>
      <c r="C45" s="15">
        <v>55261.794999999998</v>
      </c>
      <c r="D45" s="38">
        <v>19</v>
      </c>
      <c r="E45" s="25">
        <f>D45/B45</f>
        <v>0.51351351351351349</v>
      </c>
      <c r="F45" s="37">
        <v>23</v>
      </c>
      <c r="G45" s="39">
        <v>5996.2950000000001</v>
      </c>
      <c r="H45" s="57">
        <v>2567201.33</v>
      </c>
      <c r="I45" s="58">
        <f>H45/G45</f>
        <v>428.13125938600422</v>
      </c>
      <c r="K45" s="1">
        <v>41699</v>
      </c>
      <c r="L45" s="38">
        <v>40</v>
      </c>
      <c r="M45" s="39">
        <v>57073.247000000003</v>
      </c>
      <c r="N45" s="11">
        <v>13</v>
      </c>
      <c r="O45" s="25">
        <f t="shared" si="4"/>
        <v>0.32500000000000001</v>
      </c>
      <c r="P45" s="37">
        <v>9</v>
      </c>
      <c r="Q45" s="39">
        <v>2513.4169999999999</v>
      </c>
      <c r="R45" s="40">
        <v>769753.95</v>
      </c>
      <c r="S45" s="6">
        <f t="shared" si="5"/>
        <v>306.25795480813571</v>
      </c>
    </row>
    <row r="46" spans="1:19" x14ac:dyDescent="0.2">
      <c r="A46" s="1">
        <v>39173</v>
      </c>
      <c r="B46" s="38">
        <v>58</v>
      </c>
      <c r="C46" s="39">
        <v>60473.27</v>
      </c>
      <c r="D46" s="11">
        <v>22</v>
      </c>
      <c r="E46" s="25">
        <f>D46/B46</f>
        <v>0.37931034482758619</v>
      </c>
      <c r="F46" s="37">
        <v>24</v>
      </c>
      <c r="G46" s="39">
        <v>10087.120000000001</v>
      </c>
      <c r="H46" s="57">
        <v>3250525.86</v>
      </c>
      <c r="I46" s="58">
        <f>H46/G46</f>
        <v>322.24518594008993</v>
      </c>
      <c r="K46" s="1">
        <v>41730</v>
      </c>
      <c r="L46" s="38">
        <v>44</v>
      </c>
      <c r="M46" s="39">
        <v>29698.25</v>
      </c>
      <c r="N46" s="11">
        <v>33</v>
      </c>
      <c r="O46" s="25">
        <f t="shared" si="4"/>
        <v>0.75</v>
      </c>
      <c r="P46" s="37">
        <v>32</v>
      </c>
      <c r="Q46" s="39">
        <v>3851.83</v>
      </c>
      <c r="R46" s="40">
        <v>1871963.56</v>
      </c>
      <c r="S46" s="6">
        <f t="shared" si="5"/>
        <v>485.9932966927409</v>
      </c>
    </row>
    <row r="47" spans="1:19" x14ac:dyDescent="0.2">
      <c r="A47" s="1">
        <v>39203</v>
      </c>
      <c r="B47" s="38">
        <v>77</v>
      </c>
      <c r="C47" s="39">
        <v>67181.820000000007</v>
      </c>
      <c r="D47" s="11">
        <v>40</v>
      </c>
      <c r="E47" s="25">
        <f>D47/B47</f>
        <v>0.51948051948051943</v>
      </c>
      <c r="F47" s="37">
        <v>44</v>
      </c>
      <c r="G47" s="39">
        <v>6303.81</v>
      </c>
      <c r="H47" s="57">
        <v>4844311.6399999997</v>
      </c>
      <c r="I47" s="58">
        <f>H47/G47</f>
        <v>768.47361199020895</v>
      </c>
      <c r="K47" s="1">
        <v>41760</v>
      </c>
      <c r="L47" s="38">
        <v>51</v>
      </c>
      <c r="M47" s="39">
        <v>31101.126</v>
      </c>
      <c r="N47" s="11">
        <v>21</v>
      </c>
      <c r="O47" s="25">
        <f t="shared" si="4"/>
        <v>0.41176470588235292</v>
      </c>
      <c r="P47" s="37">
        <v>12</v>
      </c>
      <c r="Q47" s="39">
        <v>1817.69</v>
      </c>
      <c r="R47" s="40">
        <v>580974.12</v>
      </c>
      <c r="S47" s="6">
        <f t="shared" si="5"/>
        <v>319.62222381154101</v>
      </c>
    </row>
    <row r="48" spans="1:19" x14ac:dyDescent="0.2">
      <c r="A48" s="1">
        <v>39234</v>
      </c>
      <c r="B48" s="38">
        <v>99</v>
      </c>
      <c r="C48" s="39">
        <v>159363.198</v>
      </c>
      <c r="D48" s="11">
        <v>31</v>
      </c>
      <c r="E48" s="25">
        <f>D48/B48</f>
        <v>0.31313131313131315</v>
      </c>
      <c r="F48" s="37">
        <v>31</v>
      </c>
      <c r="G48" s="39">
        <v>8098.1279999999997</v>
      </c>
      <c r="H48" s="57">
        <v>4008594.4</v>
      </c>
      <c r="I48" s="58">
        <f>H48/G48</f>
        <v>495.00259813132124</v>
      </c>
      <c r="K48" s="1">
        <v>41791</v>
      </c>
      <c r="L48" s="38">
        <v>45</v>
      </c>
      <c r="M48" s="39">
        <v>51466.26</v>
      </c>
      <c r="N48" s="11">
        <v>10</v>
      </c>
      <c r="O48" s="25">
        <f t="shared" si="4"/>
        <v>0.22222222222222221</v>
      </c>
      <c r="P48" s="37">
        <v>10</v>
      </c>
      <c r="Q48" s="39">
        <v>3479.1689999999999</v>
      </c>
      <c r="R48" s="40">
        <v>1138394.1000000001</v>
      </c>
      <c r="S48" s="6">
        <f t="shared" si="5"/>
        <v>327.20287516932927</v>
      </c>
    </row>
    <row r="49" spans="1:19" x14ac:dyDescent="0.2">
      <c r="A49" s="1">
        <v>39264</v>
      </c>
      <c r="B49" s="38">
        <v>90</v>
      </c>
      <c r="C49" s="39">
        <v>87101.8</v>
      </c>
      <c r="D49" s="11">
        <v>25</v>
      </c>
      <c r="E49" s="25">
        <f t="shared" si="6"/>
        <v>0.27777777777777779</v>
      </c>
      <c r="F49" s="37">
        <v>27</v>
      </c>
      <c r="G49" s="39">
        <v>8524.27</v>
      </c>
      <c r="H49" s="57">
        <v>2529957.38</v>
      </c>
      <c r="I49" s="58">
        <f t="shared" si="3"/>
        <v>296.79460880521145</v>
      </c>
      <c r="K49" s="1">
        <v>41821</v>
      </c>
      <c r="L49" s="38">
        <v>39</v>
      </c>
      <c r="M49" s="39">
        <v>62867.24</v>
      </c>
      <c r="N49" s="11">
        <v>14</v>
      </c>
      <c r="O49" s="25">
        <f t="shared" si="4"/>
        <v>0.35897435897435898</v>
      </c>
      <c r="P49" s="37">
        <v>15</v>
      </c>
      <c r="Q49" s="39">
        <v>7561.4</v>
      </c>
      <c r="R49" s="40">
        <v>1512670.89</v>
      </c>
      <c r="S49" s="6">
        <f t="shared" si="5"/>
        <v>200.05169545322295</v>
      </c>
    </row>
    <row r="50" spans="1:19" x14ac:dyDescent="0.2">
      <c r="A50" s="1">
        <v>39295</v>
      </c>
      <c r="B50" s="38">
        <v>83</v>
      </c>
      <c r="C50" s="39">
        <v>112945.77099999999</v>
      </c>
      <c r="D50" s="11">
        <v>29</v>
      </c>
      <c r="E50" s="25">
        <f t="shared" si="6"/>
        <v>0.3493975903614458</v>
      </c>
      <c r="F50" s="37">
        <v>28</v>
      </c>
      <c r="G50" s="39">
        <v>10786.901</v>
      </c>
      <c r="H50" s="57">
        <v>2892575.29</v>
      </c>
      <c r="I50" s="58">
        <f t="shared" si="3"/>
        <v>268.15628418208343</v>
      </c>
      <c r="K50" s="1">
        <v>41852</v>
      </c>
      <c r="L50" s="38">
        <v>35</v>
      </c>
      <c r="M50" s="39">
        <v>24438.69</v>
      </c>
      <c r="N50" s="11">
        <v>21</v>
      </c>
      <c r="O50" s="25">
        <f t="shared" si="4"/>
        <v>0.6</v>
      </c>
      <c r="P50" s="37">
        <v>27</v>
      </c>
      <c r="Q50" s="39">
        <v>3036.2550000000001</v>
      </c>
      <c r="R50" s="40">
        <v>997895.9</v>
      </c>
      <c r="S50" s="6">
        <f t="shared" si="5"/>
        <v>328.66010924642364</v>
      </c>
    </row>
    <row r="51" spans="1:19" x14ac:dyDescent="0.2">
      <c r="A51" s="1">
        <v>39326</v>
      </c>
      <c r="B51" s="38">
        <v>45</v>
      </c>
      <c r="C51" s="39">
        <v>34768.699999999997</v>
      </c>
      <c r="D51" s="11">
        <v>14</v>
      </c>
      <c r="E51" s="25">
        <f t="shared" ref="E51:E57" si="7">D51/B51</f>
        <v>0.31111111111111112</v>
      </c>
      <c r="F51" s="37">
        <v>14</v>
      </c>
      <c r="G51" s="39">
        <v>3083.3</v>
      </c>
      <c r="H51" s="40">
        <v>1936243.01</v>
      </c>
      <c r="I51" s="58">
        <f t="shared" ref="I51:I69" si="8">H51/G51</f>
        <v>627.97749489183661</v>
      </c>
      <c r="K51" s="1">
        <v>41883</v>
      </c>
      <c r="L51" s="38">
        <v>29</v>
      </c>
      <c r="M51" s="39">
        <v>46708.56</v>
      </c>
      <c r="N51" s="11">
        <v>8</v>
      </c>
      <c r="O51" s="25">
        <f t="shared" si="4"/>
        <v>0.27586206896551724</v>
      </c>
      <c r="P51" s="37">
        <v>6</v>
      </c>
      <c r="Q51" s="39">
        <v>1733.42</v>
      </c>
      <c r="R51" s="40">
        <v>663723.30000000005</v>
      </c>
      <c r="S51" s="6">
        <f t="shared" si="5"/>
        <v>382.89814355436073</v>
      </c>
    </row>
    <row r="52" spans="1:19" x14ac:dyDescent="0.2">
      <c r="A52" s="1">
        <v>39356</v>
      </c>
      <c r="B52" s="38">
        <v>47</v>
      </c>
      <c r="C52" s="39">
        <v>41694.078999999998</v>
      </c>
      <c r="D52" s="11">
        <v>16</v>
      </c>
      <c r="E52" s="25">
        <f t="shared" si="7"/>
        <v>0.34042553191489361</v>
      </c>
      <c r="F52" s="37">
        <v>18</v>
      </c>
      <c r="G52" s="39">
        <v>5381.1890000000003</v>
      </c>
      <c r="H52" s="57">
        <v>6035465.6900000004</v>
      </c>
      <c r="I52" s="58">
        <f t="shared" si="8"/>
        <v>1121.5858967228246</v>
      </c>
      <c r="K52" s="1">
        <v>41913</v>
      </c>
      <c r="L52" s="38">
        <v>13</v>
      </c>
      <c r="M52" s="39">
        <v>12488.72</v>
      </c>
      <c r="N52" s="11">
        <v>11</v>
      </c>
      <c r="O52" s="25">
        <f t="shared" si="4"/>
        <v>0.84615384615384615</v>
      </c>
      <c r="P52" s="37">
        <v>10</v>
      </c>
      <c r="Q52" s="39">
        <v>2962.67</v>
      </c>
      <c r="R52" s="40">
        <v>1196508.22</v>
      </c>
      <c r="S52" s="6">
        <f t="shared" si="5"/>
        <v>403.86145605146709</v>
      </c>
    </row>
    <row r="53" spans="1:19" x14ac:dyDescent="0.2">
      <c r="A53" s="1">
        <v>39387</v>
      </c>
      <c r="B53" s="38">
        <v>43</v>
      </c>
      <c r="C53" s="39">
        <v>38583.24</v>
      </c>
      <c r="D53" s="11">
        <v>22</v>
      </c>
      <c r="E53" s="25">
        <f t="shared" si="7"/>
        <v>0.51162790697674421</v>
      </c>
      <c r="F53" s="37">
        <v>19</v>
      </c>
      <c r="G53" s="39">
        <v>3024.4690000000001</v>
      </c>
      <c r="H53" s="57">
        <v>1171854.94</v>
      </c>
      <c r="I53" s="58">
        <f t="shared" si="8"/>
        <v>387.45807611187286</v>
      </c>
      <c r="K53" s="1">
        <v>41944</v>
      </c>
      <c r="L53" s="38">
        <v>7</v>
      </c>
      <c r="M53" s="39">
        <v>5624.23</v>
      </c>
      <c r="N53" s="11">
        <v>4</v>
      </c>
      <c r="O53" s="25">
        <f t="shared" si="4"/>
        <v>0.5714285714285714</v>
      </c>
      <c r="P53" s="37">
        <v>4</v>
      </c>
      <c r="Q53" s="39">
        <v>392.23</v>
      </c>
      <c r="R53" s="40">
        <v>69330.149999999994</v>
      </c>
      <c r="S53" s="6">
        <f t="shared" si="5"/>
        <v>176.75891696198656</v>
      </c>
    </row>
    <row r="54" spans="1:19" x14ac:dyDescent="0.2">
      <c r="A54" s="1">
        <v>39417</v>
      </c>
      <c r="B54" s="38">
        <v>51</v>
      </c>
      <c r="C54" s="39">
        <v>50406.5</v>
      </c>
      <c r="D54" s="11">
        <v>26</v>
      </c>
      <c r="E54" s="25">
        <f t="shared" si="7"/>
        <v>0.50980392156862742</v>
      </c>
      <c r="F54" s="37">
        <v>24</v>
      </c>
      <c r="G54" s="39">
        <v>9097.2000000000007</v>
      </c>
      <c r="H54" s="57">
        <v>2413328.16</v>
      </c>
      <c r="I54" s="58">
        <f t="shared" si="8"/>
        <v>265.28252209471043</v>
      </c>
      <c r="K54" s="1">
        <v>41974</v>
      </c>
      <c r="L54" s="38">
        <v>22</v>
      </c>
      <c r="M54" s="39">
        <v>12943.715</v>
      </c>
      <c r="N54" s="11">
        <v>10</v>
      </c>
      <c r="O54" s="25">
        <f t="shared" si="4"/>
        <v>0.45454545454545453</v>
      </c>
      <c r="P54" s="37">
        <v>10</v>
      </c>
      <c r="Q54" s="39">
        <v>1169.7149999999999</v>
      </c>
      <c r="R54" s="40">
        <v>634492.9</v>
      </c>
      <c r="S54" s="6">
        <f t="shared" si="5"/>
        <v>542.43375523097518</v>
      </c>
    </row>
    <row r="55" spans="1:19" x14ac:dyDescent="0.2">
      <c r="A55" s="1">
        <v>39448</v>
      </c>
      <c r="B55" s="38">
        <v>59</v>
      </c>
      <c r="C55" s="39">
        <v>58403.266000000003</v>
      </c>
      <c r="D55" s="11">
        <v>24</v>
      </c>
      <c r="E55" s="25">
        <f t="shared" si="7"/>
        <v>0.40677966101694918</v>
      </c>
      <c r="F55" s="37">
        <v>19</v>
      </c>
      <c r="G55" s="39">
        <v>5503.9359999999997</v>
      </c>
      <c r="H55" s="57">
        <v>1304223.48</v>
      </c>
      <c r="I55" s="58">
        <f t="shared" si="8"/>
        <v>236.96196322050258</v>
      </c>
      <c r="K55" s="1">
        <v>42005</v>
      </c>
      <c r="L55" s="38">
        <v>94</v>
      </c>
      <c r="M55" s="39">
        <v>114412.42200000001</v>
      </c>
      <c r="N55" s="11">
        <v>28</v>
      </c>
      <c r="O55" s="25">
        <f t="shared" si="4"/>
        <v>0.2978723404255319</v>
      </c>
      <c r="P55" s="37">
        <v>36</v>
      </c>
      <c r="Q55" s="39">
        <v>5451.0619999999999</v>
      </c>
      <c r="R55" s="40">
        <v>2700090.2</v>
      </c>
      <c r="S55" s="6">
        <f t="shared" si="5"/>
        <v>495.33287275030079</v>
      </c>
    </row>
    <row r="56" spans="1:19" x14ac:dyDescent="0.2">
      <c r="A56" s="1">
        <v>39479</v>
      </c>
      <c r="B56" s="38">
        <v>28</v>
      </c>
      <c r="C56" s="39">
        <v>11245.63</v>
      </c>
      <c r="D56" s="11">
        <v>13</v>
      </c>
      <c r="E56" s="25">
        <f t="shared" si="7"/>
        <v>0.4642857142857143</v>
      </c>
      <c r="F56" s="37">
        <v>13</v>
      </c>
      <c r="G56" s="39">
        <v>1407.7</v>
      </c>
      <c r="H56" s="57">
        <v>433826.75</v>
      </c>
      <c r="I56" s="58">
        <f t="shared" si="8"/>
        <v>308.18125310790651</v>
      </c>
      <c r="K56" s="1">
        <v>42036</v>
      </c>
      <c r="L56" s="38">
        <v>43</v>
      </c>
      <c r="M56" s="39">
        <v>52221.114999999998</v>
      </c>
      <c r="N56" s="11">
        <v>13</v>
      </c>
      <c r="O56" s="25">
        <f t="shared" si="4"/>
        <v>0.30232558139534882</v>
      </c>
      <c r="P56" s="37">
        <v>11</v>
      </c>
      <c r="Q56" s="39">
        <v>1089.7149999999999</v>
      </c>
      <c r="R56" s="40">
        <v>307035.95600000001</v>
      </c>
      <c r="S56" s="6">
        <f t="shared" si="5"/>
        <v>281.75803398136213</v>
      </c>
    </row>
    <row r="57" spans="1:19" x14ac:dyDescent="0.2">
      <c r="A57" s="1">
        <v>39508</v>
      </c>
      <c r="B57" s="38">
        <v>115</v>
      </c>
      <c r="C57" s="39">
        <v>155146.88</v>
      </c>
      <c r="D57" s="11">
        <v>49</v>
      </c>
      <c r="E57" s="25">
        <f t="shared" si="7"/>
        <v>0.42608695652173911</v>
      </c>
      <c r="F57" s="37">
        <v>42</v>
      </c>
      <c r="G57" s="39">
        <v>17154.46</v>
      </c>
      <c r="H57" s="57">
        <v>3959010.21</v>
      </c>
      <c r="I57" s="58">
        <f t="shared" si="8"/>
        <v>230.78605855270291</v>
      </c>
      <c r="K57" s="1">
        <v>42064</v>
      </c>
      <c r="L57" s="38">
        <v>23</v>
      </c>
      <c r="M57" s="39">
        <v>22463.84</v>
      </c>
      <c r="N57" s="11">
        <v>11</v>
      </c>
      <c r="O57" s="25">
        <f t="shared" si="4"/>
        <v>0.47826086956521741</v>
      </c>
      <c r="P57" s="37">
        <v>11</v>
      </c>
      <c r="Q57" s="39">
        <v>1108.3</v>
      </c>
      <c r="R57" s="40">
        <v>2202616.44</v>
      </c>
      <c r="S57" s="6">
        <f t="shared" si="5"/>
        <v>1987.3828746729225</v>
      </c>
    </row>
    <row r="58" spans="1:19" x14ac:dyDescent="0.2">
      <c r="A58" s="1">
        <v>39539</v>
      </c>
      <c r="B58" s="38">
        <v>59</v>
      </c>
      <c r="C58" s="39">
        <v>57118.06</v>
      </c>
      <c r="D58" s="11">
        <v>29</v>
      </c>
      <c r="E58" s="25">
        <v>0.49152542372881358</v>
      </c>
      <c r="F58" s="37">
        <v>24</v>
      </c>
      <c r="G58" s="39">
        <v>3471.2919999999999</v>
      </c>
      <c r="H58" s="57">
        <v>1409967.24</v>
      </c>
      <c r="I58" s="58">
        <f t="shared" si="8"/>
        <v>406.17938220120925</v>
      </c>
      <c r="K58" s="1">
        <v>42095</v>
      </c>
      <c r="L58" s="38">
        <v>4</v>
      </c>
      <c r="M58" s="39">
        <v>2071.66</v>
      </c>
      <c r="N58" s="11">
        <v>3</v>
      </c>
      <c r="O58" s="25">
        <f t="shared" si="4"/>
        <v>0.75</v>
      </c>
      <c r="P58" s="37">
        <v>3</v>
      </c>
      <c r="Q58" s="39">
        <v>102.64</v>
      </c>
      <c r="R58" s="40">
        <v>23810</v>
      </c>
      <c r="S58" s="6">
        <f t="shared" si="5"/>
        <v>231.97583787996882</v>
      </c>
    </row>
    <row r="59" spans="1:19" x14ac:dyDescent="0.2">
      <c r="A59" s="1">
        <v>39569</v>
      </c>
      <c r="B59" s="38">
        <v>46</v>
      </c>
      <c r="C59" s="39">
        <v>40455.817000000003</v>
      </c>
      <c r="D59" s="11">
        <v>27</v>
      </c>
      <c r="E59" s="25">
        <v>0.58695652173913049</v>
      </c>
      <c r="F59" s="37">
        <v>20</v>
      </c>
      <c r="G59" s="39">
        <v>4675.3630000000003</v>
      </c>
      <c r="H59" s="57">
        <v>2287897.7799999998</v>
      </c>
      <c r="I59" s="58">
        <f t="shared" si="8"/>
        <v>489.35190272926394</v>
      </c>
      <c r="K59" s="1">
        <v>42125</v>
      </c>
      <c r="L59" s="38">
        <v>2</v>
      </c>
      <c r="M59" s="39">
        <v>75.292000000000002</v>
      </c>
      <c r="N59" s="11">
        <v>2</v>
      </c>
      <c r="O59" s="25">
        <f t="shared" ref="O59:O63" si="9">N59/L59</f>
        <v>1</v>
      </c>
      <c r="P59" s="37">
        <v>1</v>
      </c>
      <c r="Q59" s="39">
        <v>36.07</v>
      </c>
      <c r="R59" s="40">
        <v>6312.25</v>
      </c>
      <c r="S59" s="6">
        <f t="shared" ref="S59:S61" si="10">R59/Q59</f>
        <v>175</v>
      </c>
    </row>
    <row r="60" spans="1:19" x14ac:dyDescent="0.2">
      <c r="A60" s="1">
        <v>39600</v>
      </c>
      <c r="B60" s="38">
        <v>81</v>
      </c>
      <c r="C60" s="39">
        <v>52441.54</v>
      </c>
      <c r="D60" s="11">
        <v>61</v>
      </c>
      <c r="E60" s="25">
        <v>0.75308641975308643</v>
      </c>
      <c r="F60" s="37">
        <v>38</v>
      </c>
      <c r="G60" s="39">
        <v>9852.02</v>
      </c>
      <c r="H60" s="57">
        <v>35829909.810000002</v>
      </c>
      <c r="I60" s="58">
        <f t="shared" si="8"/>
        <v>3636.8084727802016</v>
      </c>
      <c r="K60" s="1">
        <v>42156</v>
      </c>
      <c r="L60" s="38">
        <v>35</v>
      </c>
      <c r="M60" s="39">
        <v>4786.67</v>
      </c>
      <c r="N60" s="11">
        <v>8</v>
      </c>
      <c r="O60" s="25">
        <f t="shared" si="9"/>
        <v>0.22857142857142856</v>
      </c>
      <c r="P60" s="37">
        <v>8</v>
      </c>
      <c r="Q60" s="39">
        <v>805.87</v>
      </c>
      <c r="R60" s="40">
        <v>3745369</v>
      </c>
      <c r="S60" s="6">
        <f t="shared" si="10"/>
        <v>4647.6094159107552</v>
      </c>
    </row>
    <row r="61" spans="1:19" x14ac:dyDescent="0.2">
      <c r="A61" s="1">
        <v>39630</v>
      </c>
      <c r="B61" s="38">
        <v>67</v>
      </c>
      <c r="C61" s="39">
        <v>75779.603000000003</v>
      </c>
      <c r="D61" s="11">
        <v>38</v>
      </c>
      <c r="E61" s="25">
        <f>D61/B61</f>
        <v>0.56716417910447758</v>
      </c>
      <c r="F61" s="37">
        <v>29</v>
      </c>
      <c r="G61" s="39">
        <v>6568.7629999999999</v>
      </c>
      <c r="H61" s="68">
        <v>48806966.780000001</v>
      </c>
      <c r="I61" s="69">
        <f t="shared" si="8"/>
        <v>7430.1610181399456</v>
      </c>
      <c r="K61" s="1">
        <v>42186</v>
      </c>
      <c r="L61" s="38">
        <v>2</v>
      </c>
      <c r="M61" s="39">
        <v>2071.1799999999998</v>
      </c>
      <c r="N61" s="11">
        <v>2</v>
      </c>
      <c r="O61" s="25">
        <f t="shared" si="9"/>
        <v>1</v>
      </c>
      <c r="P61" s="37">
        <v>2</v>
      </c>
      <c r="Q61" s="39">
        <v>36.020000000000003</v>
      </c>
      <c r="R61" s="40">
        <v>9005</v>
      </c>
      <c r="S61" s="6">
        <f t="shared" si="10"/>
        <v>249.99999999999997</v>
      </c>
    </row>
    <row r="62" spans="1:19" x14ac:dyDescent="0.2">
      <c r="A62" s="1">
        <v>39661</v>
      </c>
      <c r="B62" s="38">
        <v>72</v>
      </c>
      <c r="C62" s="39">
        <v>31893.03</v>
      </c>
      <c r="D62" s="11">
        <v>72</v>
      </c>
      <c r="E62" s="25">
        <f>D62/B62</f>
        <v>1</v>
      </c>
      <c r="F62" s="37">
        <v>51</v>
      </c>
      <c r="G62" s="39">
        <v>7432.76</v>
      </c>
      <c r="H62" s="68">
        <v>93831700.030000001</v>
      </c>
      <c r="I62" s="69">
        <f t="shared" si="8"/>
        <v>12624.072354011161</v>
      </c>
      <c r="K62" s="1">
        <v>42217</v>
      </c>
      <c r="L62" s="38">
        <v>25</v>
      </c>
      <c r="M62" s="39">
        <v>1528.5119999999999</v>
      </c>
      <c r="N62" s="11">
        <v>21</v>
      </c>
      <c r="O62" s="25">
        <f t="shared" si="9"/>
        <v>0.84</v>
      </c>
      <c r="P62" s="37">
        <v>21</v>
      </c>
      <c r="Q62" s="39">
        <v>1443.5920000000001</v>
      </c>
      <c r="R62" s="40">
        <v>3084851.37</v>
      </c>
      <c r="S62" s="6">
        <f>R62/Q62</f>
        <v>2136.9274490299199</v>
      </c>
    </row>
    <row r="63" spans="1:19" x14ac:dyDescent="0.2">
      <c r="A63" s="1">
        <v>39692</v>
      </c>
      <c r="B63" s="38">
        <v>0</v>
      </c>
      <c r="C63" s="39">
        <v>0</v>
      </c>
      <c r="D63" s="11">
        <v>0</v>
      </c>
      <c r="E63" s="25">
        <v>0</v>
      </c>
      <c r="F63" s="37">
        <v>0</v>
      </c>
      <c r="G63" s="39">
        <v>0</v>
      </c>
      <c r="H63" s="68">
        <v>0</v>
      </c>
      <c r="I63" s="69"/>
      <c r="K63" s="1">
        <v>42248</v>
      </c>
      <c r="L63" s="38">
        <v>36</v>
      </c>
      <c r="M63" s="39">
        <v>54402.961000000003</v>
      </c>
      <c r="N63" s="11">
        <v>10</v>
      </c>
      <c r="O63" s="25">
        <f t="shared" si="9"/>
        <v>0.27777777777777779</v>
      </c>
      <c r="P63" s="37">
        <v>10</v>
      </c>
      <c r="Q63" s="39">
        <v>1598.3219999999999</v>
      </c>
      <c r="R63" s="40">
        <v>476400.04</v>
      </c>
      <c r="S63" s="6">
        <f>R63/Q63</f>
        <v>298.06261817080662</v>
      </c>
    </row>
    <row r="64" spans="1:19" x14ac:dyDescent="0.2">
      <c r="A64" s="1">
        <v>39722</v>
      </c>
      <c r="B64" s="38">
        <v>367</v>
      </c>
      <c r="C64" s="39">
        <v>245850.30499999999</v>
      </c>
      <c r="D64" s="11">
        <v>142</v>
      </c>
      <c r="E64" s="25">
        <f t="shared" ref="E64:E73" si="11">D64/B64</f>
        <v>0.38692098092643051</v>
      </c>
      <c r="F64" s="37">
        <v>128</v>
      </c>
      <c r="G64" s="39">
        <v>32685.321</v>
      </c>
      <c r="H64" s="68">
        <v>43559940.380000003</v>
      </c>
      <c r="I64" s="69">
        <f t="shared" si="8"/>
        <v>1332.7065192353473</v>
      </c>
      <c r="K64" s="1">
        <v>42278</v>
      </c>
      <c r="L64" s="38">
        <v>36</v>
      </c>
      <c r="M64" s="39">
        <v>40385.69</v>
      </c>
      <c r="N64" s="11">
        <v>6</v>
      </c>
      <c r="O64" s="25">
        <v>0.16666666666666666</v>
      </c>
      <c r="P64" s="37">
        <v>6</v>
      </c>
      <c r="Q64" s="39">
        <v>387.03500000000003</v>
      </c>
      <c r="R64" s="40">
        <v>96492.38</v>
      </c>
      <c r="S64" s="6">
        <v>249.31176766959061</v>
      </c>
    </row>
    <row r="65" spans="1:19" x14ac:dyDescent="0.2">
      <c r="A65" s="1">
        <v>39753</v>
      </c>
      <c r="B65" s="38">
        <v>155</v>
      </c>
      <c r="C65" s="39">
        <v>105638.11</v>
      </c>
      <c r="D65" s="11">
        <v>53</v>
      </c>
      <c r="E65" s="25">
        <f t="shared" si="11"/>
        <v>0.34193548387096773</v>
      </c>
      <c r="F65" s="37">
        <v>41</v>
      </c>
      <c r="G65" s="39">
        <v>8925.3739999999998</v>
      </c>
      <c r="H65" s="68">
        <v>3757649.9199999999</v>
      </c>
      <c r="I65" s="69">
        <f t="shared" si="8"/>
        <v>421.00755889893242</v>
      </c>
      <c r="K65" s="1">
        <v>42309</v>
      </c>
      <c r="L65" s="38">
        <v>10</v>
      </c>
      <c r="M65" s="39">
        <v>12834.07</v>
      </c>
      <c r="N65" s="11">
        <v>4</v>
      </c>
      <c r="O65" s="25">
        <v>0.4</v>
      </c>
      <c r="P65" s="37">
        <v>4</v>
      </c>
      <c r="Q65" s="39">
        <v>126.17</v>
      </c>
      <c r="R65" s="40">
        <v>22165.52</v>
      </c>
      <c r="S65" s="6">
        <v>175.67979709915193</v>
      </c>
    </row>
    <row r="66" spans="1:19" x14ac:dyDescent="0.2">
      <c r="A66" s="1">
        <v>39783</v>
      </c>
      <c r="B66" s="38">
        <v>142</v>
      </c>
      <c r="C66" s="39">
        <v>112087.56200000001</v>
      </c>
      <c r="D66" s="11">
        <v>50</v>
      </c>
      <c r="E66" s="25">
        <f t="shared" si="11"/>
        <v>0.352112676056338</v>
      </c>
      <c r="F66" s="37">
        <v>29</v>
      </c>
      <c r="G66" s="39">
        <v>4268.826</v>
      </c>
      <c r="H66" s="68">
        <v>1501254.23</v>
      </c>
      <c r="I66" s="69">
        <f t="shared" si="8"/>
        <v>351.67847787658712</v>
      </c>
      <c r="K66" s="1">
        <v>42339</v>
      </c>
      <c r="L66" s="38">
        <v>56</v>
      </c>
      <c r="M66" s="39">
        <v>82769.66</v>
      </c>
      <c r="N66" s="11">
        <v>6</v>
      </c>
      <c r="O66" s="25">
        <v>0.10714285714285714</v>
      </c>
      <c r="P66" s="37">
        <v>7</v>
      </c>
      <c r="Q66" s="39">
        <v>1485.43</v>
      </c>
      <c r="R66" s="40">
        <v>482109.5</v>
      </c>
      <c r="S66" s="6">
        <v>324.55888193990967</v>
      </c>
    </row>
    <row r="67" spans="1:19" x14ac:dyDescent="0.2">
      <c r="A67" s="1">
        <v>39814</v>
      </c>
      <c r="B67" s="38">
        <v>77</v>
      </c>
      <c r="C67" s="39">
        <v>105817.22</v>
      </c>
      <c r="D67" s="11">
        <v>24</v>
      </c>
      <c r="E67" s="25">
        <f t="shared" si="11"/>
        <v>0.31168831168831168</v>
      </c>
      <c r="F67" s="37">
        <v>18</v>
      </c>
      <c r="G67" s="39">
        <v>3594.67</v>
      </c>
      <c r="H67" s="68">
        <v>880837.75</v>
      </c>
      <c r="I67" s="69">
        <f t="shared" si="8"/>
        <v>245.03994803417282</v>
      </c>
      <c r="K67" s="1">
        <v>42370</v>
      </c>
      <c r="L67" s="38">
        <v>13</v>
      </c>
      <c r="M67" s="39">
        <v>3189.5309999999999</v>
      </c>
      <c r="N67" s="11">
        <v>8</v>
      </c>
      <c r="O67" s="25">
        <v>0.61538461538461542</v>
      </c>
      <c r="P67" s="37">
        <v>8</v>
      </c>
      <c r="Q67" s="39">
        <v>867.77700000000004</v>
      </c>
      <c r="R67" s="40">
        <v>307629.73</v>
      </c>
      <c r="S67" s="6">
        <v>354.50320762131281</v>
      </c>
    </row>
    <row r="68" spans="1:19" x14ac:dyDescent="0.2">
      <c r="A68" s="1">
        <v>39845</v>
      </c>
      <c r="B68" s="38">
        <v>28</v>
      </c>
      <c r="C68" s="39">
        <v>34140.230000000003</v>
      </c>
      <c r="D68" s="11">
        <v>24</v>
      </c>
      <c r="E68" s="25">
        <f t="shared" si="11"/>
        <v>0.8571428571428571</v>
      </c>
      <c r="F68" s="37">
        <v>16</v>
      </c>
      <c r="G68" s="39">
        <v>1612.75</v>
      </c>
      <c r="H68" s="68">
        <v>604287.81999999995</v>
      </c>
      <c r="I68" s="69">
        <f t="shared" si="8"/>
        <v>374.6940443342117</v>
      </c>
      <c r="K68" s="1">
        <v>42401</v>
      </c>
      <c r="L68" s="38">
        <v>26</v>
      </c>
      <c r="M68" s="39">
        <v>23819.85</v>
      </c>
      <c r="N68" s="11">
        <v>13</v>
      </c>
      <c r="O68" s="25">
        <f t="shared" ref="O68:O87" si="12">N68/L68</f>
        <v>0.5</v>
      </c>
      <c r="P68" s="37">
        <v>18</v>
      </c>
      <c r="Q68" s="39">
        <v>2379.29</v>
      </c>
      <c r="R68" s="40">
        <v>519939.15</v>
      </c>
      <c r="S68" s="6">
        <f t="shared" ref="S68:S87" si="13">R68/Q68</f>
        <v>218.52701856436164</v>
      </c>
    </row>
    <row r="69" spans="1:19" x14ac:dyDescent="0.2">
      <c r="A69" s="1">
        <v>39873</v>
      </c>
      <c r="B69" s="38">
        <v>45</v>
      </c>
      <c r="C69" s="39">
        <v>41747.129999999997</v>
      </c>
      <c r="D69" s="11">
        <v>6</v>
      </c>
      <c r="E69" s="25">
        <f t="shared" si="11"/>
        <v>0.13333333333333333</v>
      </c>
      <c r="F69" s="37">
        <v>6</v>
      </c>
      <c r="G69" s="39">
        <v>2681.87</v>
      </c>
      <c r="H69" s="68">
        <v>1356772.99</v>
      </c>
      <c r="I69" s="69">
        <f t="shared" si="8"/>
        <v>505.90557707868021</v>
      </c>
      <c r="K69" s="1">
        <v>42430</v>
      </c>
      <c r="L69" s="38">
        <v>7</v>
      </c>
      <c r="M69" s="39">
        <v>5921</v>
      </c>
      <c r="N69" s="11">
        <v>3</v>
      </c>
      <c r="O69" s="25">
        <f t="shared" si="12"/>
        <v>0.42857142857142855</v>
      </c>
      <c r="P69" s="37">
        <v>3</v>
      </c>
      <c r="Q69" s="39">
        <v>240</v>
      </c>
      <c r="R69" s="40">
        <v>47190</v>
      </c>
      <c r="S69" s="6">
        <f t="shared" si="13"/>
        <v>196.625</v>
      </c>
    </row>
    <row r="70" spans="1:19" x14ac:dyDescent="0.2">
      <c r="A70" s="1">
        <v>39904</v>
      </c>
      <c r="B70" s="38">
        <v>64</v>
      </c>
      <c r="C70" s="39">
        <v>69340.56</v>
      </c>
      <c r="D70" s="11">
        <v>20</v>
      </c>
      <c r="E70" s="25">
        <f t="shared" si="11"/>
        <v>0.3125</v>
      </c>
      <c r="F70" s="37">
        <v>9</v>
      </c>
      <c r="G70" s="39">
        <v>760.07</v>
      </c>
      <c r="H70" s="68">
        <v>773943.34</v>
      </c>
      <c r="I70" s="69">
        <v>1018.2527135658556</v>
      </c>
      <c r="K70" s="1">
        <v>42461</v>
      </c>
      <c r="L70" s="38">
        <v>7</v>
      </c>
      <c r="M70" s="39">
        <v>9360.5740000000005</v>
      </c>
      <c r="N70" s="11">
        <v>3</v>
      </c>
      <c r="O70" s="25">
        <f t="shared" si="12"/>
        <v>0.42857142857142855</v>
      </c>
      <c r="P70" s="37">
        <v>4</v>
      </c>
      <c r="Q70" s="39">
        <v>643.79399999999998</v>
      </c>
      <c r="R70" s="40">
        <v>139880.5</v>
      </c>
      <c r="S70" s="6">
        <f t="shared" si="13"/>
        <v>217.2752464297586</v>
      </c>
    </row>
    <row r="71" spans="1:19" x14ac:dyDescent="0.2">
      <c r="A71" s="1">
        <v>39934</v>
      </c>
      <c r="B71" s="38">
        <v>62</v>
      </c>
      <c r="C71" s="39">
        <v>47678.368999999999</v>
      </c>
      <c r="D71" s="11">
        <v>28</v>
      </c>
      <c r="E71" s="25">
        <f t="shared" si="11"/>
        <v>0.45161290322580644</v>
      </c>
      <c r="F71" s="37">
        <v>30</v>
      </c>
      <c r="G71" s="39">
        <v>11306.49</v>
      </c>
      <c r="H71" s="68">
        <v>3758375.82</v>
      </c>
      <c r="I71" s="69">
        <v>332.40871570222055</v>
      </c>
      <c r="K71" s="1">
        <v>42491</v>
      </c>
      <c r="L71" s="38">
        <v>18</v>
      </c>
      <c r="M71" s="39">
        <v>38210.347000000002</v>
      </c>
      <c r="N71" s="11">
        <v>2</v>
      </c>
      <c r="O71" s="25">
        <f t="shared" si="12"/>
        <v>0.1111111111111111</v>
      </c>
      <c r="P71" s="37">
        <v>4</v>
      </c>
      <c r="Q71" s="39">
        <v>1489.0170000000001</v>
      </c>
      <c r="R71" s="40">
        <v>312958.3</v>
      </c>
      <c r="S71" s="6">
        <f t="shared" si="13"/>
        <v>210.17778843357729</v>
      </c>
    </row>
    <row r="72" spans="1:19" x14ac:dyDescent="0.2">
      <c r="A72" s="1">
        <v>39965</v>
      </c>
      <c r="B72" s="38">
        <v>11</v>
      </c>
      <c r="C72" s="39">
        <v>6524.5020000000004</v>
      </c>
      <c r="D72" s="11">
        <v>11</v>
      </c>
      <c r="E72" s="25">
        <f t="shared" si="11"/>
        <v>1</v>
      </c>
      <c r="F72" s="37">
        <v>11</v>
      </c>
      <c r="G72" s="39">
        <v>477.50200000000001</v>
      </c>
      <c r="H72" s="68">
        <v>1441487.29</v>
      </c>
      <c r="I72" s="69">
        <v>3018.8089055124378</v>
      </c>
      <c r="K72" s="1">
        <v>42522</v>
      </c>
      <c r="L72" s="38">
        <v>9</v>
      </c>
      <c r="M72" s="39">
        <v>4657.46</v>
      </c>
      <c r="N72" s="11">
        <v>8</v>
      </c>
      <c r="O72" s="25">
        <f t="shared" si="12"/>
        <v>0.88888888888888884</v>
      </c>
      <c r="P72" s="37">
        <v>3</v>
      </c>
      <c r="Q72" s="39">
        <v>173</v>
      </c>
      <c r="R72" s="40">
        <v>31100</v>
      </c>
      <c r="S72" s="6">
        <f t="shared" si="13"/>
        <v>179.76878612716763</v>
      </c>
    </row>
    <row r="73" spans="1:19" x14ac:dyDescent="0.2">
      <c r="A73" s="1">
        <v>39995</v>
      </c>
      <c r="B73" s="38">
        <v>49</v>
      </c>
      <c r="C73" s="39">
        <v>49772.731</v>
      </c>
      <c r="D73" s="11">
        <v>25</v>
      </c>
      <c r="E73" s="25">
        <f t="shared" si="11"/>
        <v>0.51020408163265307</v>
      </c>
      <c r="F73" s="37">
        <v>25</v>
      </c>
      <c r="G73" s="39">
        <v>5308.0010000000002</v>
      </c>
      <c r="H73" s="68">
        <v>3236428.98</v>
      </c>
      <c r="I73" s="69">
        <v>609.72652039816865</v>
      </c>
      <c r="K73" s="1">
        <v>42552</v>
      </c>
      <c r="L73" s="38">
        <v>2</v>
      </c>
      <c r="M73" s="39">
        <v>587</v>
      </c>
      <c r="N73" s="11">
        <v>2</v>
      </c>
      <c r="O73" s="25">
        <f t="shared" si="12"/>
        <v>1</v>
      </c>
      <c r="P73" s="37">
        <v>2</v>
      </c>
      <c r="Q73" s="39">
        <v>294</v>
      </c>
      <c r="R73" s="40">
        <v>59150</v>
      </c>
      <c r="S73" s="6">
        <f t="shared" si="13"/>
        <v>201.1904761904762</v>
      </c>
    </row>
    <row r="74" spans="1:19" x14ac:dyDescent="0.2">
      <c r="A74" s="1">
        <v>40026</v>
      </c>
      <c r="B74" s="38">
        <v>43</v>
      </c>
      <c r="C74" s="39">
        <v>12610.401</v>
      </c>
      <c r="D74" s="11">
        <v>45</v>
      </c>
      <c r="E74" s="25">
        <v>1.0465116279069768</v>
      </c>
      <c r="F74" s="37">
        <v>31</v>
      </c>
      <c r="G74" s="39">
        <v>2621.8330000000001</v>
      </c>
      <c r="H74" s="68">
        <v>7324454.3799999999</v>
      </c>
      <c r="I74" s="69">
        <v>2793.6387939277597</v>
      </c>
      <c r="K74" s="1">
        <v>42583</v>
      </c>
      <c r="L74" s="38">
        <v>14</v>
      </c>
      <c r="M74" s="39">
        <v>25314.43</v>
      </c>
      <c r="N74" s="11">
        <v>3</v>
      </c>
      <c r="O74" s="25">
        <f t="shared" si="12"/>
        <v>0.21428571428571427</v>
      </c>
      <c r="P74" s="37">
        <v>3</v>
      </c>
      <c r="Q74" s="39">
        <v>678.43</v>
      </c>
      <c r="R74" s="40">
        <v>343132.91</v>
      </c>
      <c r="S74" s="6">
        <f t="shared" si="13"/>
        <v>505.77496572969943</v>
      </c>
    </row>
    <row r="75" spans="1:19" x14ac:dyDescent="0.2">
      <c r="A75" s="1">
        <v>40057</v>
      </c>
      <c r="B75" s="38">
        <v>5</v>
      </c>
      <c r="C75" s="39">
        <v>1339.8920000000001</v>
      </c>
      <c r="D75" s="11">
        <v>3</v>
      </c>
      <c r="E75" s="25">
        <v>0.6</v>
      </c>
      <c r="F75" s="37">
        <v>3</v>
      </c>
      <c r="G75" s="39">
        <v>47.091999999999999</v>
      </c>
      <c r="H75" s="68">
        <v>29932</v>
      </c>
      <c r="I75" s="69">
        <v>635.6068971375181</v>
      </c>
      <c r="K75" s="1">
        <v>42614</v>
      </c>
      <c r="L75" s="38">
        <v>21</v>
      </c>
      <c r="M75" s="39">
        <v>15373.48</v>
      </c>
      <c r="N75" s="11">
        <v>5</v>
      </c>
      <c r="O75" s="25">
        <f t="shared" si="12"/>
        <v>0.23809523809523808</v>
      </c>
      <c r="P75" s="37">
        <v>5</v>
      </c>
      <c r="Q75" s="39">
        <v>764.97400000000005</v>
      </c>
      <c r="R75" s="40">
        <v>156244.79999999999</v>
      </c>
      <c r="S75" s="6">
        <f t="shared" si="13"/>
        <v>204.24851040688961</v>
      </c>
    </row>
    <row r="76" spans="1:19" x14ac:dyDescent="0.2">
      <c r="A76" s="1">
        <v>40087</v>
      </c>
      <c r="B76" s="38">
        <v>46</v>
      </c>
      <c r="C76" s="39">
        <v>17609.761999999999</v>
      </c>
      <c r="D76" s="11">
        <v>57</v>
      </c>
      <c r="E76" s="25">
        <v>1.2391304347826086</v>
      </c>
      <c r="F76" s="37">
        <v>29</v>
      </c>
      <c r="G76" s="39">
        <v>1604.742</v>
      </c>
      <c r="H76" s="68">
        <v>12131040.07</v>
      </c>
      <c r="I76" s="69">
        <v>7559.4955886989937</v>
      </c>
      <c r="K76" s="1">
        <v>42644</v>
      </c>
      <c r="L76" s="38">
        <v>2</v>
      </c>
      <c r="M76" s="39">
        <v>45</v>
      </c>
      <c r="N76" s="11">
        <v>2</v>
      </c>
      <c r="O76" s="25">
        <f t="shared" si="12"/>
        <v>1</v>
      </c>
      <c r="P76" s="37">
        <v>2</v>
      </c>
      <c r="Q76" s="39">
        <v>45</v>
      </c>
      <c r="R76" s="40">
        <v>6500</v>
      </c>
      <c r="S76" s="6">
        <f t="shared" si="13"/>
        <v>144.44444444444446</v>
      </c>
    </row>
    <row r="77" spans="1:19" x14ac:dyDescent="0.2">
      <c r="A77" s="1">
        <v>40118</v>
      </c>
      <c r="B77" s="38">
        <v>25</v>
      </c>
      <c r="C77" s="39">
        <v>19754.79</v>
      </c>
      <c r="D77" s="11">
        <v>17</v>
      </c>
      <c r="E77" s="25">
        <f>D77/B77</f>
        <v>0.68</v>
      </c>
      <c r="F77" s="37">
        <v>13</v>
      </c>
      <c r="G77" s="39">
        <v>1382.0260000000001</v>
      </c>
      <c r="H77" s="68">
        <v>2654065.89</v>
      </c>
      <c r="I77" s="69">
        <f>H77/G77</f>
        <v>1920.4167577165697</v>
      </c>
      <c r="K77" s="1">
        <v>42675</v>
      </c>
      <c r="L77" s="38">
        <v>8</v>
      </c>
      <c r="M77" s="39">
        <v>5354.6970000000001</v>
      </c>
      <c r="N77" s="11">
        <v>2</v>
      </c>
      <c r="O77" s="25">
        <f t="shared" si="12"/>
        <v>0.25</v>
      </c>
      <c r="P77" s="37">
        <v>2</v>
      </c>
      <c r="Q77" s="39">
        <v>646</v>
      </c>
      <c r="R77" s="40">
        <v>131225</v>
      </c>
      <c r="S77" s="6">
        <f t="shared" si="13"/>
        <v>203.13467492260062</v>
      </c>
    </row>
    <row r="78" spans="1:19" x14ac:dyDescent="0.2">
      <c r="A78" s="1">
        <v>40148</v>
      </c>
      <c r="B78" s="38">
        <v>67</v>
      </c>
      <c r="C78" s="39">
        <v>70732.918000000005</v>
      </c>
      <c r="D78" s="11">
        <v>51</v>
      </c>
      <c r="E78" s="25">
        <f>D78/B78</f>
        <v>0.76119402985074625</v>
      </c>
      <c r="F78" s="37">
        <v>40</v>
      </c>
      <c r="G78" s="39">
        <v>8016.3280000000004</v>
      </c>
      <c r="H78" s="68">
        <v>9445466.5500000007</v>
      </c>
      <c r="I78" s="69">
        <f>H78/G78</f>
        <v>1178.2784524285933</v>
      </c>
      <c r="K78" s="1">
        <v>42705</v>
      </c>
      <c r="L78" s="38">
        <v>34</v>
      </c>
      <c r="M78" s="39">
        <v>34792.53</v>
      </c>
      <c r="N78" s="11">
        <v>12</v>
      </c>
      <c r="O78" s="25">
        <f t="shared" si="12"/>
        <v>0.35294117647058826</v>
      </c>
      <c r="P78" s="37">
        <v>14</v>
      </c>
      <c r="Q78" s="39">
        <v>1975.0650000000001</v>
      </c>
      <c r="R78" s="40">
        <v>449627.61</v>
      </c>
      <c r="S78" s="6">
        <f t="shared" si="13"/>
        <v>227.65205702090816</v>
      </c>
    </row>
    <row r="79" spans="1:19" x14ac:dyDescent="0.2">
      <c r="A79" s="1">
        <v>40179</v>
      </c>
      <c r="B79" s="38">
        <v>53</v>
      </c>
      <c r="C79" s="39">
        <v>38771.489000000001</v>
      </c>
      <c r="D79" s="11">
        <v>32</v>
      </c>
      <c r="E79" s="25">
        <f t="shared" ref="E79:E114" si="14">D79/B79</f>
        <v>0.60377358490566035</v>
      </c>
      <c r="F79" s="37">
        <v>31</v>
      </c>
      <c r="G79" s="39">
        <v>8109.4589999999998</v>
      </c>
      <c r="H79" s="40">
        <v>4099665.49</v>
      </c>
      <c r="I79" s="6">
        <f t="shared" ref="I79:I114" si="15">H79/G79</f>
        <v>505.54118221696422</v>
      </c>
      <c r="K79" s="1">
        <v>42736</v>
      </c>
      <c r="L79" s="38">
        <v>9</v>
      </c>
      <c r="M79" s="39">
        <v>11347.93</v>
      </c>
      <c r="N79" s="11">
        <v>2</v>
      </c>
      <c r="O79" s="25">
        <f t="shared" si="12"/>
        <v>0.22222222222222221</v>
      </c>
      <c r="P79" s="37">
        <v>2</v>
      </c>
      <c r="Q79" s="39">
        <v>240.15</v>
      </c>
      <c r="R79" s="40">
        <v>48134.25</v>
      </c>
      <c r="S79" s="6">
        <f t="shared" si="13"/>
        <v>200.43410368519676</v>
      </c>
    </row>
    <row r="80" spans="1:19" x14ac:dyDescent="0.2">
      <c r="A80" s="1">
        <v>40210</v>
      </c>
      <c r="B80" s="38">
        <v>20</v>
      </c>
      <c r="C80" s="39">
        <v>6217.2610000000004</v>
      </c>
      <c r="D80" s="11">
        <v>13</v>
      </c>
      <c r="E80" s="25">
        <f t="shared" si="14"/>
        <v>0.65</v>
      </c>
      <c r="F80" s="37">
        <v>13</v>
      </c>
      <c r="G80" s="39">
        <v>1704.241</v>
      </c>
      <c r="H80" s="40">
        <v>6303884.9800000004</v>
      </c>
      <c r="I80" s="6">
        <f t="shared" si="15"/>
        <v>3698.9398682463338</v>
      </c>
      <c r="K80" s="1">
        <v>42767</v>
      </c>
      <c r="L80" s="38">
        <v>4</v>
      </c>
      <c r="M80" s="39">
        <v>1210.261</v>
      </c>
      <c r="N80" s="11">
        <v>3</v>
      </c>
      <c r="O80" s="25">
        <f t="shared" si="12"/>
        <v>0.75</v>
      </c>
      <c r="P80" s="37">
        <v>3</v>
      </c>
      <c r="Q80" s="39">
        <v>139.15100000000001</v>
      </c>
      <c r="R80" s="40">
        <v>38986.15</v>
      </c>
      <c r="S80" s="6">
        <f t="shared" si="13"/>
        <v>280.17154026920394</v>
      </c>
    </row>
    <row r="81" spans="1:19" x14ac:dyDescent="0.2">
      <c r="A81" s="1">
        <v>40238</v>
      </c>
      <c r="B81" s="38">
        <v>23</v>
      </c>
      <c r="C81" s="39">
        <v>18752.018</v>
      </c>
      <c r="D81" s="11">
        <v>15</v>
      </c>
      <c r="E81" s="25">
        <f t="shared" si="14"/>
        <v>0.65217391304347827</v>
      </c>
      <c r="F81" s="37">
        <v>16</v>
      </c>
      <c r="G81" s="39">
        <v>2570.538</v>
      </c>
      <c r="H81" s="40">
        <v>4826740.5599999996</v>
      </c>
      <c r="I81" s="6">
        <f t="shared" si="15"/>
        <v>1877.716089005492</v>
      </c>
      <c r="K81" s="1">
        <v>42795</v>
      </c>
      <c r="L81" s="38">
        <v>37</v>
      </c>
      <c r="M81" s="39">
        <v>8869.25</v>
      </c>
      <c r="N81" s="11">
        <v>21</v>
      </c>
      <c r="O81" s="25">
        <f t="shared" si="12"/>
        <v>0.56756756756756754</v>
      </c>
      <c r="P81" s="37">
        <v>21</v>
      </c>
      <c r="Q81" s="39">
        <v>1008.22</v>
      </c>
      <c r="R81" s="40">
        <v>440516</v>
      </c>
      <c r="S81" s="6">
        <f t="shared" si="13"/>
        <v>436.92448076808631</v>
      </c>
    </row>
    <row r="82" spans="1:19" x14ac:dyDescent="0.2">
      <c r="A82" s="1">
        <v>40269</v>
      </c>
      <c r="B82" s="38">
        <v>63</v>
      </c>
      <c r="C82" s="39">
        <v>19388.407999999999</v>
      </c>
      <c r="D82" s="11">
        <v>51</v>
      </c>
      <c r="E82" s="25">
        <f t="shared" si="14"/>
        <v>0.80952380952380953</v>
      </c>
      <c r="F82" s="37">
        <v>48</v>
      </c>
      <c r="G82" s="39">
        <v>2614.4209999999998</v>
      </c>
      <c r="H82" s="40">
        <v>3471860.47</v>
      </c>
      <c r="I82" s="6">
        <f t="shared" si="15"/>
        <v>1327.9653391707</v>
      </c>
      <c r="K82" s="1">
        <v>42826</v>
      </c>
      <c r="L82" s="38">
        <v>6</v>
      </c>
      <c r="M82" s="39">
        <v>7481.35</v>
      </c>
      <c r="N82" s="11">
        <v>2</v>
      </c>
      <c r="O82" s="25">
        <f t="shared" si="12"/>
        <v>0.33333333333333331</v>
      </c>
      <c r="P82" s="37">
        <v>1</v>
      </c>
      <c r="Q82" s="39">
        <v>135.08000000000001</v>
      </c>
      <c r="R82" s="40">
        <v>30393</v>
      </c>
      <c r="S82" s="6">
        <f t="shared" si="13"/>
        <v>224.99999999999997</v>
      </c>
    </row>
    <row r="83" spans="1:19" x14ac:dyDescent="0.2">
      <c r="A83" s="1">
        <v>40299</v>
      </c>
      <c r="B83" s="38">
        <v>63</v>
      </c>
      <c r="C83" s="39">
        <v>61447.218000000001</v>
      </c>
      <c r="D83" s="11">
        <v>16</v>
      </c>
      <c r="E83" s="25">
        <f t="shared" si="14"/>
        <v>0.25396825396825395</v>
      </c>
      <c r="F83" s="37">
        <v>17</v>
      </c>
      <c r="G83" s="39">
        <v>4380.8739999999998</v>
      </c>
      <c r="H83" s="40">
        <v>1820157.4</v>
      </c>
      <c r="I83" s="6">
        <f t="shared" si="15"/>
        <v>415.47814431549506</v>
      </c>
      <c r="K83" s="1">
        <v>42856</v>
      </c>
      <c r="L83" s="38">
        <v>27</v>
      </c>
      <c r="M83" s="39">
        <v>24730.67</v>
      </c>
      <c r="N83" s="11">
        <v>4</v>
      </c>
      <c r="O83" s="25">
        <f t="shared" si="12"/>
        <v>0.14814814814814814</v>
      </c>
      <c r="P83" s="37">
        <v>4</v>
      </c>
      <c r="Q83" s="39">
        <v>630</v>
      </c>
      <c r="R83" s="40">
        <v>169770</v>
      </c>
      <c r="S83" s="6">
        <f t="shared" si="13"/>
        <v>269.47619047619048</v>
      </c>
    </row>
    <row r="84" spans="1:19" x14ac:dyDescent="0.2">
      <c r="A84" s="1">
        <v>40330</v>
      </c>
      <c r="B84" s="38">
        <v>48</v>
      </c>
      <c r="C84" s="39">
        <v>39124.129999999997</v>
      </c>
      <c r="D84" s="11">
        <v>19</v>
      </c>
      <c r="E84" s="25">
        <f t="shared" si="14"/>
        <v>0.39583333333333331</v>
      </c>
      <c r="F84" s="37">
        <v>20</v>
      </c>
      <c r="G84" s="39">
        <v>2353.46</v>
      </c>
      <c r="H84" s="40">
        <v>6072056.3899999997</v>
      </c>
      <c r="I84" s="6">
        <f t="shared" si="15"/>
        <v>2580.055063608474</v>
      </c>
      <c r="K84" s="1">
        <v>42887</v>
      </c>
      <c r="L84" s="38">
        <v>4</v>
      </c>
      <c r="M84" s="39">
        <v>1689</v>
      </c>
      <c r="N84" s="11">
        <v>3</v>
      </c>
      <c r="O84" s="25">
        <f t="shared" si="12"/>
        <v>0.75</v>
      </c>
      <c r="P84" s="37">
        <v>3</v>
      </c>
      <c r="Q84" s="39">
        <v>196</v>
      </c>
      <c r="R84" s="40">
        <v>76944</v>
      </c>
      <c r="S84" s="6">
        <f t="shared" si="13"/>
        <v>392.57142857142856</v>
      </c>
    </row>
    <row r="85" spans="1:19" x14ac:dyDescent="0.2">
      <c r="A85" s="1">
        <v>40360</v>
      </c>
      <c r="B85" s="38">
        <v>29</v>
      </c>
      <c r="C85" s="39">
        <v>2924.1289999999999</v>
      </c>
      <c r="D85" s="11">
        <v>25</v>
      </c>
      <c r="E85" s="25">
        <f t="shared" si="14"/>
        <v>0.86206896551724133</v>
      </c>
      <c r="F85" s="37">
        <v>25</v>
      </c>
      <c r="G85" s="39">
        <v>1380.71</v>
      </c>
      <c r="H85" s="40">
        <v>4596455.32</v>
      </c>
      <c r="I85" s="6">
        <f t="shared" si="15"/>
        <v>3329.051951532183</v>
      </c>
      <c r="K85" s="1">
        <v>42917</v>
      </c>
      <c r="L85" s="38">
        <v>29</v>
      </c>
      <c r="M85" s="39">
        <v>14018.596</v>
      </c>
      <c r="N85" s="11">
        <v>15</v>
      </c>
      <c r="O85" s="25">
        <f t="shared" si="12"/>
        <v>0.51724137931034486</v>
      </c>
      <c r="P85" s="37">
        <v>14</v>
      </c>
      <c r="Q85" s="39">
        <v>7958.4129999999996</v>
      </c>
      <c r="R85" s="40">
        <v>1712568.8</v>
      </c>
      <c r="S85" s="6">
        <f t="shared" si="13"/>
        <v>215.18973694881129</v>
      </c>
    </row>
    <row r="86" spans="1:19" x14ac:dyDescent="0.2">
      <c r="A86" s="1">
        <v>40391</v>
      </c>
      <c r="B86" s="38">
        <v>39</v>
      </c>
      <c r="C86" s="39">
        <v>25806.82</v>
      </c>
      <c r="D86" s="11">
        <v>25</v>
      </c>
      <c r="E86" s="25">
        <f t="shared" si="14"/>
        <v>0.64102564102564108</v>
      </c>
      <c r="F86" s="37">
        <v>26</v>
      </c>
      <c r="G86" s="39">
        <v>6898.42</v>
      </c>
      <c r="H86" s="40">
        <v>3716759.96</v>
      </c>
      <c r="I86" s="6">
        <f t="shared" si="15"/>
        <v>538.78423755004769</v>
      </c>
      <c r="K86" s="1">
        <v>42948</v>
      </c>
      <c r="L86" s="38">
        <v>11</v>
      </c>
      <c r="M86" s="39">
        <v>10096.52</v>
      </c>
      <c r="N86" s="11">
        <v>7</v>
      </c>
      <c r="O86" s="25">
        <f t="shared" si="12"/>
        <v>0.63636363636363635</v>
      </c>
      <c r="P86" s="37">
        <v>7</v>
      </c>
      <c r="Q86" s="39">
        <v>1089.52</v>
      </c>
      <c r="R86" s="40">
        <v>214435</v>
      </c>
      <c r="S86" s="6">
        <f t="shared" si="13"/>
        <v>196.81602907702475</v>
      </c>
    </row>
    <row r="87" spans="1:19" x14ac:dyDescent="0.2">
      <c r="A87" s="1">
        <v>40422</v>
      </c>
      <c r="B87" s="38">
        <v>43</v>
      </c>
      <c r="C87" s="39">
        <v>46609.856</v>
      </c>
      <c r="D87" s="11">
        <v>22</v>
      </c>
      <c r="E87" s="25">
        <f t="shared" si="14"/>
        <v>0.51162790697674421</v>
      </c>
      <c r="F87" s="37">
        <v>21</v>
      </c>
      <c r="G87" s="39">
        <v>977.875</v>
      </c>
      <c r="H87" s="40">
        <v>1121923.8600000001</v>
      </c>
      <c r="I87" s="6">
        <f t="shared" si="15"/>
        <v>1147.3080506199669</v>
      </c>
      <c r="K87" s="1">
        <v>42979</v>
      </c>
      <c r="L87" s="38">
        <v>15</v>
      </c>
      <c r="M87" s="39">
        <v>6510.95</v>
      </c>
      <c r="N87" s="11">
        <v>6</v>
      </c>
      <c r="O87" s="25">
        <f t="shared" si="12"/>
        <v>0.4</v>
      </c>
      <c r="P87" s="37">
        <v>4</v>
      </c>
      <c r="Q87" s="39">
        <v>111.5</v>
      </c>
      <c r="R87" s="40">
        <v>17075</v>
      </c>
      <c r="S87" s="6">
        <f t="shared" si="13"/>
        <v>153.13901345291481</v>
      </c>
    </row>
    <row r="88" spans="1:19" x14ac:dyDescent="0.2">
      <c r="A88" s="1">
        <v>40452</v>
      </c>
      <c r="B88" s="38">
        <v>46</v>
      </c>
      <c r="C88" s="39">
        <v>26701.987000000001</v>
      </c>
      <c r="D88" s="11">
        <v>28</v>
      </c>
      <c r="E88" s="25">
        <f t="shared" si="14"/>
        <v>0.60869565217391308</v>
      </c>
      <c r="F88" s="37">
        <v>29</v>
      </c>
      <c r="G88" s="39">
        <v>3103.9470000000001</v>
      </c>
      <c r="H88" s="40">
        <v>2705881.52</v>
      </c>
      <c r="I88" s="6">
        <f t="shared" si="15"/>
        <v>871.75506540543381</v>
      </c>
      <c r="K88" s="1">
        <v>43009</v>
      </c>
      <c r="L88" s="38">
        <v>0</v>
      </c>
      <c r="M88" s="39">
        <v>0</v>
      </c>
      <c r="N88" s="11">
        <v>0</v>
      </c>
      <c r="O88" s="6">
        <v>0</v>
      </c>
      <c r="P88" s="37">
        <v>0</v>
      </c>
      <c r="Q88" s="39">
        <v>0</v>
      </c>
      <c r="R88" s="40">
        <v>0</v>
      </c>
      <c r="S88" s="6">
        <v>0</v>
      </c>
    </row>
    <row r="89" spans="1:19" x14ac:dyDescent="0.2">
      <c r="A89" s="1">
        <v>40483</v>
      </c>
      <c r="B89" s="38">
        <v>39</v>
      </c>
      <c r="C89" s="39">
        <v>32525.955000000002</v>
      </c>
      <c r="D89" s="11">
        <v>20</v>
      </c>
      <c r="E89" s="25">
        <f t="shared" si="14"/>
        <v>0.51282051282051277</v>
      </c>
      <c r="F89" s="37">
        <v>19</v>
      </c>
      <c r="G89" s="39">
        <v>2485.56</v>
      </c>
      <c r="H89" s="40">
        <v>6592803.5700000003</v>
      </c>
      <c r="I89" s="6">
        <f t="shared" si="15"/>
        <v>2652.4419326027132</v>
      </c>
      <c r="K89" s="1">
        <v>43040</v>
      </c>
      <c r="L89" s="38">
        <v>11</v>
      </c>
      <c r="M89" s="39">
        <v>18097.2</v>
      </c>
      <c r="N89" s="11">
        <v>4</v>
      </c>
      <c r="O89" s="25">
        <f t="shared" ref="O89:O92" si="16">N89/L89</f>
        <v>0.36363636363636365</v>
      </c>
      <c r="P89" s="37">
        <v>4</v>
      </c>
      <c r="Q89" s="39">
        <v>913</v>
      </c>
      <c r="R89" s="40">
        <v>281157</v>
      </c>
      <c r="S89" s="6">
        <f t="shared" ref="S89:S92" si="17">R89/Q89</f>
        <v>307.94852135815989</v>
      </c>
    </row>
    <row r="90" spans="1:19" x14ac:dyDescent="0.2">
      <c r="A90" s="1">
        <v>40513</v>
      </c>
      <c r="B90" s="38">
        <v>51</v>
      </c>
      <c r="C90" s="39">
        <v>14392.032999999999</v>
      </c>
      <c r="D90" s="11">
        <v>23</v>
      </c>
      <c r="E90" s="25">
        <f t="shared" si="14"/>
        <v>0.45098039215686275</v>
      </c>
      <c r="F90" s="37">
        <v>23</v>
      </c>
      <c r="G90" s="39">
        <v>5399.4840000000004</v>
      </c>
      <c r="H90" s="40">
        <v>2864918.74</v>
      </c>
      <c r="I90" s="6">
        <f t="shared" si="15"/>
        <v>530.59120834509372</v>
      </c>
      <c r="K90" s="1">
        <v>43070</v>
      </c>
      <c r="L90" s="38">
        <v>7</v>
      </c>
      <c r="M90" s="39">
        <v>48723.266000000003</v>
      </c>
      <c r="N90" s="11">
        <v>5</v>
      </c>
      <c r="O90" s="25">
        <f t="shared" si="16"/>
        <v>0.7142857142857143</v>
      </c>
      <c r="P90" s="37">
        <v>4</v>
      </c>
      <c r="Q90" s="39">
        <v>232.876</v>
      </c>
      <c r="R90" s="40">
        <v>63258.78</v>
      </c>
      <c r="S90" s="6">
        <f t="shared" si="17"/>
        <v>271.64147443274533</v>
      </c>
    </row>
    <row r="91" spans="1:19" x14ac:dyDescent="0.2">
      <c r="A91" s="1">
        <v>40544</v>
      </c>
      <c r="B91" s="38">
        <v>58</v>
      </c>
      <c r="C91" s="39">
        <v>79128.831999999995</v>
      </c>
      <c r="D91" s="11">
        <v>20</v>
      </c>
      <c r="E91" s="25">
        <f t="shared" si="14"/>
        <v>0.34482758620689657</v>
      </c>
      <c r="F91" s="37">
        <v>23</v>
      </c>
      <c r="G91" s="39">
        <v>5334.78</v>
      </c>
      <c r="H91" s="40">
        <v>2216371.6800000002</v>
      </c>
      <c r="I91" s="6">
        <f t="shared" si="15"/>
        <v>415.45699728948529</v>
      </c>
      <c r="K91" s="1">
        <v>43101</v>
      </c>
      <c r="L91" s="38">
        <v>32</v>
      </c>
      <c r="M91" s="39">
        <v>34814.351999999999</v>
      </c>
      <c r="N91" s="11">
        <v>12</v>
      </c>
      <c r="O91" s="25">
        <f t="shared" si="16"/>
        <v>0.375</v>
      </c>
      <c r="P91" s="37">
        <v>11</v>
      </c>
      <c r="Q91" s="39">
        <v>1623.78</v>
      </c>
      <c r="R91" s="40">
        <v>374166.73</v>
      </c>
      <c r="S91" s="6">
        <f t="shared" si="17"/>
        <v>230.42944857061917</v>
      </c>
    </row>
    <row r="92" spans="1:19" x14ac:dyDescent="0.2">
      <c r="A92" s="1">
        <v>40575</v>
      </c>
      <c r="B92" s="38">
        <v>17</v>
      </c>
      <c r="C92" s="39">
        <v>7385.0280000000002</v>
      </c>
      <c r="D92" s="11">
        <v>10</v>
      </c>
      <c r="E92" s="25">
        <f t="shared" si="14"/>
        <v>0.58823529411764708</v>
      </c>
      <c r="F92" s="37">
        <v>11</v>
      </c>
      <c r="G92" s="39">
        <v>844</v>
      </c>
      <c r="H92" s="40">
        <v>604518.9</v>
      </c>
      <c r="I92" s="6">
        <f t="shared" si="15"/>
        <v>716.25462085308061</v>
      </c>
      <c r="K92" s="1">
        <v>43132</v>
      </c>
      <c r="L92" s="38">
        <v>6</v>
      </c>
      <c r="M92" s="39">
        <v>8821</v>
      </c>
      <c r="N92" s="11">
        <v>4</v>
      </c>
      <c r="O92" s="25">
        <f t="shared" si="16"/>
        <v>0.66666666666666663</v>
      </c>
      <c r="P92" s="37">
        <v>4</v>
      </c>
      <c r="Q92" s="39">
        <v>579.29999999999995</v>
      </c>
      <c r="R92" s="40">
        <v>178637.5</v>
      </c>
      <c r="S92" s="6">
        <f t="shared" si="17"/>
        <v>308.36785775936477</v>
      </c>
    </row>
    <row r="93" spans="1:19" x14ac:dyDescent="0.2">
      <c r="A93" s="1">
        <v>40603</v>
      </c>
      <c r="B93" s="38">
        <v>159</v>
      </c>
      <c r="C93" s="39">
        <v>232779.07500000001</v>
      </c>
      <c r="D93" s="11">
        <v>35</v>
      </c>
      <c r="E93" s="25">
        <f t="shared" si="14"/>
        <v>0.22012578616352202</v>
      </c>
      <c r="F93" s="37">
        <v>32</v>
      </c>
      <c r="G93" s="39">
        <v>15882.486999999999</v>
      </c>
      <c r="H93" s="40">
        <v>11572567.17</v>
      </c>
      <c r="I93" s="6">
        <f t="shared" si="15"/>
        <v>728.63696787537117</v>
      </c>
    </row>
    <row r="94" spans="1:19" x14ac:dyDescent="0.2">
      <c r="A94" s="1">
        <v>40634</v>
      </c>
      <c r="B94" s="38">
        <v>42</v>
      </c>
      <c r="C94" s="39">
        <v>20698.055</v>
      </c>
      <c r="D94" s="11">
        <v>20</v>
      </c>
      <c r="E94" s="25">
        <f t="shared" si="14"/>
        <v>0.47619047619047616</v>
      </c>
      <c r="F94" s="37">
        <v>21</v>
      </c>
      <c r="G94" s="39">
        <v>4149.7</v>
      </c>
      <c r="H94" s="40">
        <v>2332301.7000000002</v>
      </c>
      <c r="I94" s="6">
        <f t="shared" si="15"/>
        <v>562.04103911126117</v>
      </c>
    </row>
    <row r="95" spans="1:19" x14ac:dyDescent="0.2">
      <c r="A95" s="1">
        <v>40664</v>
      </c>
      <c r="B95" s="38">
        <v>25</v>
      </c>
      <c r="C95" s="39">
        <v>16015.022000000001</v>
      </c>
      <c r="D95" s="11">
        <v>17</v>
      </c>
      <c r="E95" s="25">
        <f t="shared" si="14"/>
        <v>0.68</v>
      </c>
      <c r="F95" s="37">
        <v>17</v>
      </c>
      <c r="G95" s="39">
        <v>9996.8700000000008</v>
      </c>
      <c r="H95" s="40">
        <v>2774369.98</v>
      </c>
      <c r="I95" s="6">
        <f t="shared" si="15"/>
        <v>277.5238629691093</v>
      </c>
    </row>
    <row r="96" spans="1:19" x14ac:dyDescent="0.2">
      <c r="A96" s="1">
        <v>40695</v>
      </c>
      <c r="B96" s="38">
        <v>49</v>
      </c>
      <c r="C96" s="39">
        <v>40887.476999999999</v>
      </c>
      <c r="D96" s="11">
        <v>22</v>
      </c>
      <c r="E96" s="25">
        <f t="shared" si="14"/>
        <v>0.44897959183673469</v>
      </c>
      <c r="F96" s="37">
        <v>27</v>
      </c>
      <c r="G96" s="39">
        <v>3392.7849999999999</v>
      </c>
      <c r="H96" s="40">
        <v>2446928.15</v>
      </c>
      <c r="I96" s="6">
        <f t="shared" si="15"/>
        <v>721.21521110238348</v>
      </c>
    </row>
    <row r="97" spans="1:9" x14ac:dyDescent="0.2">
      <c r="A97" s="1">
        <v>40725</v>
      </c>
      <c r="B97" s="38">
        <v>79</v>
      </c>
      <c r="C97" s="39">
        <v>37441.099000000002</v>
      </c>
      <c r="D97" s="11">
        <v>50</v>
      </c>
      <c r="E97" s="25">
        <f t="shared" si="14"/>
        <v>0.63291139240506333</v>
      </c>
      <c r="F97" s="37">
        <v>55</v>
      </c>
      <c r="G97" s="39">
        <v>6124.4170000000004</v>
      </c>
      <c r="H97" s="40">
        <v>4237220.83</v>
      </c>
      <c r="I97" s="6">
        <f t="shared" si="15"/>
        <v>691.85700941003847</v>
      </c>
    </row>
    <row r="98" spans="1:9" x14ac:dyDescent="0.2">
      <c r="A98" s="1">
        <v>40756</v>
      </c>
      <c r="B98" s="38">
        <v>39</v>
      </c>
      <c r="C98" s="39">
        <v>44249.773000000001</v>
      </c>
      <c r="D98" s="11">
        <v>18</v>
      </c>
      <c r="E98" s="25">
        <f t="shared" si="14"/>
        <v>0.46153846153846156</v>
      </c>
      <c r="F98" s="37">
        <v>18</v>
      </c>
      <c r="G98" s="39">
        <v>1759.7619999999999</v>
      </c>
      <c r="H98" s="40">
        <v>667147.06999999995</v>
      </c>
      <c r="I98" s="6">
        <f t="shared" si="15"/>
        <v>379.11210152281956</v>
      </c>
    </row>
    <row r="99" spans="1:9" x14ac:dyDescent="0.2">
      <c r="A99" s="1">
        <v>40787</v>
      </c>
      <c r="B99" s="38">
        <v>53</v>
      </c>
      <c r="C99" s="39">
        <v>28555.63</v>
      </c>
      <c r="D99" s="11">
        <v>38</v>
      </c>
      <c r="E99" s="25">
        <f t="shared" si="14"/>
        <v>0.71698113207547165</v>
      </c>
      <c r="F99" s="37">
        <v>38</v>
      </c>
      <c r="G99" s="39">
        <v>11410.09</v>
      </c>
      <c r="H99" s="40">
        <v>2978732.25</v>
      </c>
      <c r="I99" s="6">
        <f t="shared" si="15"/>
        <v>261.06124053359787</v>
      </c>
    </row>
    <row r="100" spans="1:9" x14ac:dyDescent="0.2">
      <c r="A100" s="1">
        <v>40817</v>
      </c>
      <c r="B100" s="38">
        <v>39</v>
      </c>
      <c r="C100" s="39">
        <v>49521.345999999998</v>
      </c>
      <c r="D100" s="11">
        <v>16</v>
      </c>
      <c r="E100" s="25">
        <f t="shared" si="14"/>
        <v>0.41025641025641024</v>
      </c>
      <c r="F100" s="37">
        <v>17</v>
      </c>
      <c r="G100" s="39">
        <v>7561.4059999999999</v>
      </c>
      <c r="H100" s="40">
        <v>2715376.54</v>
      </c>
      <c r="I100" s="6">
        <f t="shared" si="15"/>
        <v>359.11000414473182</v>
      </c>
    </row>
    <row r="101" spans="1:9" x14ac:dyDescent="0.2">
      <c r="A101" s="1">
        <v>40848</v>
      </c>
      <c r="B101" s="38">
        <v>35</v>
      </c>
      <c r="C101" s="39">
        <v>37977.321000000004</v>
      </c>
      <c r="D101" s="11">
        <v>13</v>
      </c>
      <c r="E101" s="25">
        <f t="shared" si="14"/>
        <v>0.37142857142857144</v>
      </c>
      <c r="F101" s="37">
        <v>15</v>
      </c>
      <c r="G101" s="39">
        <v>4355.9610000000002</v>
      </c>
      <c r="H101" s="40">
        <v>1391869.22</v>
      </c>
      <c r="I101" s="6">
        <f t="shared" si="15"/>
        <v>319.53206651758359</v>
      </c>
    </row>
    <row r="102" spans="1:9" x14ac:dyDescent="0.2">
      <c r="A102" s="1">
        <v>40878</v>
      </c>
      <c r="B102" s="38">
        <v>57</v>
      </c>
      <c r="C102" s="39">
        <v>45145.595000000001</v>
      </c>
      <c r="D102" s="11">
        <v>42</v>
      </c>
      <c r="E102" s="25">
        <f t="shared" si="14"/>
        <v>0.73684210526315785</v>
      </c>
      <c r="F102" s="37">
        <v>30</v>
      </c>
      <c r="G102" s="39">
        <v>15680.325000000001</v>
      </c>
      <c r="H102" s="40">
        <v>4625707.6900000004</v>
      </c>
      <c r="I102" s="6">
        <f t="shared" si="15"/>
        <v>295.00075349203541</v>
      </c>
    </row>
    <row r="103" spans="1:9" x14ac:dyDescent="0.2">
      <c r="A103" s="1">
        <v>40909</v>
      </c>
      <c r="B103" s="38">
        <v>50</v>
      </c>
      <c r="C103" s="39">
        <v>44906.26</v>
      </c>
      <c r="D103" s="11">
        <v>23</v>
      </c>
      <c r="E103" s="25">
        <f t="shared" si="14"/>
        <v>0.46</v>
      </c>
      <c r="F103" s="37">
        <v>24</v>
      </c>
      <c r="G103" s="39">
        <v>5717.66</v>
      </c>
      <c r="H103" s="40">
        <v>2034845.28</v>
      </c>
      <c r="I103" s="6">
        <f t="shared" si="15"/>
        <v>355.88777227047427</v>
      </c>
    </row>
    <row r="104" spans="1:9" x14ac:dyDescent="0.2">
      <c r="A104" s="1">
        <v>40940</v>
      </c>
      <c r="B104" s="38">
        <v>43</v>
      </c>
      <c r="C104" s="39">
        <v>69704.740000000005</v>
      </c>
      <c r="D104" s="11">
        <v>25</v>
      </c>
      <c r="E104" s="25">
        <f t="shared" si="14"/>
        <v>0.58139534883720934</v>
      </c>
      <c r="F104" s="37">
        <v>36</v>
      </c>
      <c r="G104" s="39">
        <v>7371.52</v>
      </c>
      <c r="H104" s="40">
        <v>3360494.79</v>
      </c>
      <c r="I104" s="6">
        <f t="shared" si="15"/>
        <v>455.87542189399198</v>
      </c>
    </row>
    <row r="105" spans="1:9" x14ac:dyDescent="0.2">
      <c r="A105" s="1">
        <v>40969</v>
      </c>
      <c r="B105" s="38">
        <v>54</v>
      </c>
      <c r="C105" s="39">
        <v>35786.19</v>
      </c>
      <c r="D105" s="11">
        <v>24</v>
      </c>
      <c r="E105" s="25">
        <f t="shared" si="14"/>
        <v>0.44444444444444442</v>
      </c>
      <c r="F105" s="37">
        <v>27</v>
      </c>
      <c r="G105" s="39">
        <v>3501.42</v>
      </c>
      <c r="H105" s="40">
        <v>1015037.74</v>
      </c>
      <c r="I105" s="6">
        <f t="shared" si="15"/>
        <v>289.89316905712536</v>
      </c>
    </row>
    <row r="106" spans="1:9" x14ac:dyDescent="0.2">
      <c r="A106" s="1">
        <v>41000</v>
      </c>
      <c r="B106" s="38">
        <v>17</v>
      </c>
      <c r="C106" s="39">
        <v>10428.31</v>
      </c>
      <c r="D106" s="11">
        <v>11</v>
      </c>
      <c r="E106" s="25">
        <f t="shared" si="14"/>
        <v>0.6470588235294118</v>
      </c>
      <c r="F106" s="37">
        <v>12</v>
      </c>
      <c r="G106" s="39">
        <v>2526.7800000000002</v>
      </c>
      <c r="H106" s="40">
        <v>834086.54</v>
      </c>
      <c r="I106" s="6">
        <f t="shared" si="15"/>
        <v>330.09859979895361</v>
      </c>
    </row>
    <row r="107" spans="1:9" x14ac:dyDescent="0.2">
      <c r="A107" s="1">
        <v>41030</v>
      </c>
      <c r="B107" s="38">
        <v>116</v>
      </c>
      <c r="C107" s="39">
        <v>138966.11900000001</v>
      </c>
      <c r="D107" s="11">
        <v>41</v>
      </c>
      <c r="E107" s="25">
        <f t="shared" si="14"/>
        <v>0.35344827586206895</v>
      </c>
      <c r="F107" s="37">
        <v>43</v>
      </c>
      <c r="G107" s="39">
        <v>14627</v>
      </c>
      <c r="H107" s="40">
        <v>7401140.7599999998</v>
      </c>
      <c r="I107" s="6">
        <f t="shared" si="15"/>
        <v>505.99171121897859</v>
      </c>
    </row>
    <row r="108" spans="1:9" x14ac:dyDescent="0.2">
      <c r="A108" s="1">
        <v>41061</v>
      </c>
      <c r="B108" s="38">
        <v>44</v>
      </c>
      <c r="C108" s="39">
        <v>55484.898000000001</v>
      </c>
      <c r="D108" s="11">
        <v>15</v>
      </c>
      <c r="E108" s="25">
        <f t="shared" si="14"/>
        <v>0.34090909090909088</v>
      </c>
      <c r="F108" s="37">
        <v>16</v>
      </c>
      <c r="G108" s="39">
        <v>6193.6109999999999</v>
      </c>
      <c r="H108" s="40">
        <v>2940680.39</v>
      </c>
      <c r="I108" s="6">
        <f t="shared" si="15"/>
        <v>474.7925547794332</v>
      </c>
    </row>
    <row r="109" spans="1:9" x14ac:dyDescent="0.2">
      <c r="A109" s="1">
        <v>41091</v>
      </c>
      <c r="B109" s="38">
        <v>28</v>
      </c>
      <c r="C109" s="39">
        <v>16136.727000000001</v>
      </c>
      <c r="D109" s="11">
        <v>11</v>
      </c>
      <c r="E109" s="25">
        <f t="shared" si="14"/>
        <v>0.39285714285714285</v>
      </c>
      <c r="F109" s="37">
        <v>12</v>
      </c>
      <c r="G109" s="39">
        <v>1534.9069999999999</v>
      </c>
      <c r="H109" s="40">
        <v>498136.34</v>
      </c>
      <c r="I109" s="6">
        <f t="shared" si="15"/>
        <v>324.53845086379829</v>
      </c>
    </row>
    <row r="110" spans="1:9" x14ac:dyDescent="0.2">
      <c r="A110" s="1">
        <v>41122</v>
      </c>
      <c r="B110" s="38">
        <v>114</v>
      </c>
      <c r="C110" s="39">
        <v>146458.31700000001</v>
      </c>
      <c r="D110" s="11">
        <v>50</v>
      </c>
      <c r="E110" s="25">
        <f t="shared" si="14"/>
        <v>0.43859649122807015</v>
      </c>
      <c r="F110" s="37">
        <v>51</v>
      </c>
      <c r="G110" s="39">
        <v>11558.656999999999</v>
      </c>
      <c r="H110" s="40">
        <v>4907849.4400000004</v>
      </c>
      <c r="I110" s="6">
        <f t="shared" si="15"/>
        <v>424.60377879540857</v>
      </c>
    </row>
    <row r="111" spans="1:9" x14ac:dyDescent="0.2">
      <c r="A111" s="1">
        <v>41153</v>
      </c>
      <c r="B111" s="38">
        <v>10</v>
      </c>
      <c r="C111" s="39">
        <v>11821.826999999999</v>
      </c>
      <c r="D111" s="11">
        <v>7</v>
      </c>
      <c r="E111" s="25">
        <f t="shared" si="14"/>
        <v>0.7</v>
      </c>
      <c r="F111" s="37">
        <v>4</v>
      </c>
      <c r="G111" s="39">
        <v>656.14700000000005</v>
      </c>
      <c r="H111" s="40">
        <v>337567</v>
      </c>
      <c r="I111" s="6">
        <f t="shared" si="15"/>
        <v>514.46855658869117</v>
      </c>
    </row>
    <row r="112" spans="1:9" x14ac:dyDescent="0.2">
      <c r="A112" s="1">
        <v>41183</v>
      </c>
      <c r="B112" s="38">
        <v>50</v>
      </c>
      <c r="C112" s="39">
        <v>81192.34</v>
      </c>
      <c r="D112" s="11">
        <v>13</v>
      </c>
      <c r="E112" s="25">
        <f t="shared" si="14"/>
        <v>0.26</v>
      </c>
      <c r="F112" s="37">
        <v>12</v>
      </c>
      <c r="G112" s="39">
        <v>2989.47</v>
      </c>
      <c r="H112" s="40">
        <v>1360942.6</v>
      </c>
      <c r="I112" s="6">
        <f t="shared" si="15"/>
        <v>455.24544484473842</v>
      </c>
    </row>
    <row r="113" spans="1:9" x14ac:dyDescent="0.2">
      <c r="A113" s="1">
        <v>41214</v>
      </c>
      <c r="B113" s="38">
        <v>25</v>
      </c>
      <c r="C113" s="39">
        <v>32126.97</v>
      </c>
      <c r="D113" s="11">
        <v>12</v>
      </c>
      <c r="E113" s="25">
        <f t="shared" si="14"/>
        <v>0.48</v>
      </c>
      <c r="F113" s="37">
        <v>20</v>
      </c>
      <c r="G113" s="39">
        <v>2809.62</v>
      </c>
      <c r="H113" s="40">
        <v>1821788.69</v>
      </c>
      <c r="I113" s="6">
        <f t="shared" si="15"/>
        <v>648.41106270598868</v>
      </c>
    </row>
    <row r="114" spans="1:9" x14ac:dyDescent="0.2">
      <c r="A114" s="1">
        <v>41244</v>
      </c>
      <c r="B114" s="38">
        <v>38</v>
      </c>
      <c r="C114" s="39">
        <v>55077.31</v>
      </c>
      <c r="D114" s="11">
        <v>16</v>
      </c>
      <c r="E114" s="25">
        <f t="shared" si="14"/>
        <v>0.42105263157894735</v>
      </c>
      <c r="F114" s="37">
        <v>19</v>
      </c>
      <c r="G114" s="39">
        <v>4067.15</v>
      </c>
      <c r="H114" s="40">
        <v>1963075.5</v>
      </c>
      <c r="I114" s="6">
        <f t="shared" si="15"/>
        <v>482.66611755160244</v>
      </c>
    </row>
    <row r="116" spans="1:9" x14ac:dyDescent="0.2">
      <c r="A116" s="1"/>
      <c r="B116" s="38"/>
      <c r="C116" s="39"/>
      <c r="D116" s="11"/>
      <c r="E116" s="25"/>
      <c r="F116" s="37"/>
      <c r="G116" s="39"/>
      <c r="H116" s="68"/>
      <c r="I116" s="69"/>
    </row>
    <row r="117" spans="1:9" x14ac:dyDescent="0.2">
      <c r="B117" s="38"/>
      <c r="C117" s="39"/>
      <c r="D117" s="11"/>
      <c r="E117" s="25"/>
      <c r="F117" s="37"/>
      <c r="G117" s="39"/>
      <c r="H117" s="57"/>
      <c r="I117" s="58"/>
    </row>
    <row r="118" spans="1:9" x14ac:dyDescent="0.2">
      <c r="A118" s="48" t="s">
        <v>61</v>
      </c>
      <c r="I118" s="22"/>
    </row>
    <row r="119" spans="1:9" x14ac:dyDescent="0.2">
      <c r="A119" s="26" t="s">
        <v>58</v>
      </c>
    </row>
    <row r="120" spans="1:9" x14ac:dyDescent="0.2">
      <c r="A120" s="49" t="s">
        <v>59</v>
      </c>
    </row>
    <row r="121" spans="1:9" x14ac:dyDescent="0.2">
      <c r="A121" s="49" t="s">
        <v>60</v>
      </c>
    </row>
    <row r="122" spans="1:9" x14ac:dyDescent="0.2">
      <c r="A122" s="49" t="s">
        <v>10</v>
      </c>
    </row>
  </sheetData>
  <phoneticPr fontId="4" type="noConversion"/>
  <pageMargins left="0.75" right="0.75" top="0.49" bottom="0.6" header="0.17" footer="0.31"/>
  <pageSetup scale="43" fitToWidth="0" orientation="landscape" horizontalDpi="1200" verticalDpi="1200" r:id="rId1"/>
  <headerFooter alignWithMargins="0">
    <oddFooter>&amp;C20&amp;R&amp;"Arial,Italic"As of February 14, 2018 Lease Sale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7030A0"/>
    <pageSetUpPr fitToPage="1"/>
  </sheetPr>
  <dimension ref="A1:W87"/>
  <sheetViews>
    <sheetView topLeftCell="E13" workbookViewId="0">
      <selection activeCell="J17" sqref="J17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7" max="7" width="12.85546875" bestFit="1" customWidth="1"/>
    <col min="8" max="8" width="8.7109375" bestFit="1" customWidth="1"/>
    <col min="11" max="11" width="11.140625" customWidth="1"/>
    <col min="12" max="12" width="12.7109375" customWidth="1"/>
    <col min="13" max="13" width="11.85546875" customWidth="1"/>
    <col min="14" max="14" width="12.28515625" customWidth="1"/>
    <col min="15" max="15" width="11.28515625" customWidth="1"/>
    <col min="16" max="16" width="10.28515625" customWidth="1"/>
    <col min="17" max="17" width="11" customWidth="1"/>
    <col min="18" max="18" width="10.85546875" customWidth="1"/>
    <col min="19" max="19" width="11.28515625" customWidth="1"/>
    <col min="20" max="20" width="11" customWidth="1"/>
    <col min="21" max="21" width="12.7109375" customWidth="1"/>
    <col min="22" max="22" width="13" customWidth="1"/>
    <col min="23" max="23" width="10.140625" bestFit="1" customWidth="1"/>
  </cols>
  <sheetData>
    <row r="1" spans="1:9" ht="15" customHeight="1" x14ac:dyDescent="0.25">
      <c r="A1" s="53" t="s">
        <v>91</v>
      </c>
    </row>
    <row r="3" spans="1:9" ht="13.5" customHeight="1" x14ac:dyDescent="0.2">
      <c r="A3" s="59" t="s">
        <v>103</v>
      </c>
      <c r="B3" s="56" t="s">
        <v>104</v>
      </c>
      <c r="D3" s="59" t="s">
        <v>103</v>
      </c>
      <c r="E3" s="56" t="s">
        <v>104</v>
      </c>
      <c r="G3" s="59" t="s">
        <v>103</v>
      </c>
      <c r="H3" s="56" t="s">
        <v>104</v>
      </c>
      <c r="I3" s="56"/>
    </row>
    <row r="4" spans="1:9" ht="13.5" customHeight="1" x14ac:dyDescent="0.2">
      <c r="A4" s="1">
        <v>37987</v>
      </c>
      <c r="B4" s="54">
        <v>970647</v>
      </c>
      <c r="D4" s="1">
        <v>40544</v>
      </c>
      <c r="E4" s="73">
        <v>832686</v>
      </c>
      <c r="G4" s="1">
        <v>43101</v>
      </c>
      <c r="H4" s="11">
        <v>534124</v>
      </c>
    </row>
    <row r="5" spans="1:9" ht="13.5" customHeight="1" x14ac:dyDescent="0.2">
      <c r="A5" s="1">
        <v>38018</v>
      </c>
      <c r="B5" s="54">
        <v>970566</v>
      </c>
      <c r="D5" s="1">
        <v>40575</v>
      </c>
      <c r="E5" s="73">
        <v>830312</v>
      </c>
      <c r="G5" s="1">
        <v>43132</v>
      </c>
      <c r="H5" s="11">
        <v>533258</v>
      </c>
    </row>
    <row r="6" spans="1:9" ht="13.5" customHeight="1" x14ac:dyDescent="0.2">
      <c r="A6" s="1">
        <v>38047</v>
      </c>
      <c r="B6" s="54">
        <v>973551</v>
      </c>
      <c r="D6" s="1">
        <v>40603</v>
      </c>
      <c r="E6" s="73">
        <v>841244</v>
      </c>
    </row>
    <row r="7" spans="1:9" ht="13.5" customHeight="1" x14ac:dyDescent="0.2">
      <c r="A7" s="1">
        <v>38078</v>
      </c>
      <c r="B7" s="54">
        <v>967958</v>
      </c>
      <c r="D7" s="1">
        <v>40634</v>
      </c>
      <c r="E7" s="73">
        <v>835606</v>
      </c>
    </row>
    <row r="8" spans="1:9" ht="13.5" customHeight="1" x14ac:dyDescent="0.2">
      <c r="A8" s="1">
        <v>38108</v>
      </c>
      <c r="B8" s="54">
        <v>974311</v>
      </c>
      <c r="D8" s="1">
        <v>40664</v>
      </c>
      <c r="E8" s="73">
        <v>838805</v>
      </c>
    </row>
    <row r="9" spans="1:9" ht="13.5" customHeight="1" x14ac:dyDescent="0.2">
      <c r="A9" s="1">
        <v>38139</v>
      </c>
      <c r="B9" s="54">
        <v>978972</v>
      </c>
      <c r="D9" s="1">
        <v>40695</v>
      </c>
      <c r="E9" s="73">
        <v>837030</v>
      </c>
    </row>
    <row r="10" spans="1:9" ht="13.5" customHeight="1" x14ac:dyDescent="0.2">
      <c r="A10" s="1">
        <v>38169</v>
      </c>
      <c r="B10" s="54">
        <v>977175</v>
      </c>
      <c r="D10" s="1">
        <v>40725</v>
      </c>
      <c r="E10" s="78">
        <v>840695</v>
      </c>
    </row>
    <row r="11" spans="1:9" ht="13.5" customHeight="1" x14ac:dyDescent="0.2">
      <c r="A11" s="1">
        <v>38200</v>
      </c>
      <c r="B11" s="54">
        <v>979727</v>
      </c>
      <c r="D11" s="1">
        <v>40756</v>
      </c>
      <c r="E11" s="78">
        <v>827487</v>
      </c>
    </row>
    <row r="12" spans="1:9" ht="13.5" customHeight="1" x14ac:dyDescent="0.2">
      <c r="A12" s="1">
        <v>38231</v>
      </c>
      <c r="B12" s="54">
        <v>981595</v>
      </c>
      <c r="D12" s="1">
        <v>40787</v>
      </c>
      <c r="E12" s="78">
        <v>838284</v>
      </c>
    </row>
    <row r="13" spans="1:9" ht="13.5" customHeight="1" x14ac:dyDescent="0.2">
      <c r="A13" s="1">
        <v>38261</v>
      </c>
      <c r="B13" s="54">
        <v>981936</v>
      </c>
      <c r="D13" s="1">
        <v>40817</v>
      </c>
      <c r="E13" s="78">
        <v>841468</v>
      </c>
    </row>
    <row r="14" spans="1:9" ht="13.5" customHeight="1" x14ac:dyDescent="0.2">
      <c r="A14" s="1">
        <v>38292</v>
      </c>
      <c r="B14" s="54">
        <v>983547</v>
      </c>
      <c r="D14" s="1">
        <v>40848</v>
      </c>
      <c r="E14" s="78">
        <v>842874</v>
      </c>
    </row>
    <row r="15" spans="1:9" ht="13.5" customHeight="1" x14ac:dyDescent="0.2">
      <c r="A15" s="1">
        <v>38322</v>
      </c>
      <c r="B15" s="54">
        <v>982793</v>
      </c>
      <c r="D15" s="1">
        <v>40878</v>
      </c>
      <c r="E15" s="78">
        <v>850934</v>
      </c>
    </row>
    <row r="16" spans="1:9" ht="13.5" customHeight="1" x14ac:dyDescent="0.2">
      <c r="A16" s="1">
        <v>38353</v>
      </c>
      <c r="B16" s="54">
        <v>977687</v>
      </c>
      <c r="D16" s="1">
        <v>40909</v>
      </c>
      <c r="E16" s="78">
        <v>850672</v>
      </c>
    </row>
    <row r="17" spans="1:23" ht="13.5" customHeight="1" x14ac:dyDescent="0.2">
      <c r="A17" s="1">
        <v>38384</v>
      </c>
      <c r="B17" s="54">
        <v>987060</v>
      </c>
      <c r="D17" s="1">
        <v>40940</v>
      </c>
      <c r="E17" s="78">
        <v>848663</v>
      </c>
    </row>
    <row r="18" spans="1:23" ht="13.5" customHeight="1" x14ac:dyDescent="0.2">
      <c r="A18" s="1">
        <v>38412</v>
      </c>
      <c r="B18" s="54">
        <v>989296</v>
      </c>
      <c r="D18" s="1">
        <v>40969</v>
      </c>
      <c r="E18" s="78">
        <v>844908</v>
      </c>
    </row>
    <row r="19" spans="1:23" ht="13.5" customHeight="1" x14ac:dyDescent="0.2">
      <c r="A19" s="1">
        <v>38443</v>
      </c>
      <c r="B19" s="54">
        <v>985526</v>
      </c>
      <c r="D19" s="1">
        <v>41000</v>
      </c>
      <c r="E19" s="78">
        <v>841755</v>
      </c>
    </row>
    <row r="20" spans="1:23" ht="13.5" customHeight="1" x14ac:dyDescent="0.2">
      <c r="A20" s="1">
        <v>38473</v>
      </c>
      <c r="B20" s="54">
        <v>986287</v>
      </c>
      <c r="D20" s="1">
        <v>41030</v>
      </c>
      <c r="E20" s="78">
        <v>851404</v>
      </c>
    </row>
    <row r="21" spans="1:23" ht="13.5" customHeight="1" x14ac:dyDescent="0.2">
      <c r="A21" s="1">
        <v>38504</v>
      </c>
      <c r="B21" s="54">
        <v>984084</v>
      </c>
      <c r="D21" s="1">
        <v>41061</v>
      </c>
      <c r="E21" s="78">
        <v>853371</v>
      </c>
    </row>
    <row r="22" spans="1:23" ht="13.5" customHeight="1" x14ac:dyDescent="0.2">
      <c r="A22" s="1">
        <v>38534</v>
      </c>
      <c r="B22" s="54">
        <v>991395</v>
      </c>
      <c r="D22" s="1">
        <v>41091</v>
      </c>
      <c r="E22" s="78">
        <v>848353</v>
      </c>
    </row>
    <row r="23" spans="1:23" ht="13.5" customHeight="1" x14ac:dyDescent="0.2">
      <c r="A23" s="1">
        <v>38565</v>
      </c>
      <c r="B23" s="54">
        <v>993569</v>
      </c>
      <c r="D23" s="1">
        <v>41122</v>
      </c>
      <c r="E23" s="78">
        <v>843802</v>
      </c>
    </row>
    <row r="24" spans="1:23" ht="13.5" customHeight="1" x14ac:dyDescent="0.2">
      <c r="A24" s="1">
        <v>38596</v>
      </c>
      <c r="B24" s="54">
        <v>999285</v>
      </c>
      <c r="D24" s="1">
        <v>41153</v>
      </c>
      <c r="E24" s="78">
        <v>847588</v>
      </c>
    </row>
    <row r="25" spans="1:23" ht="13.5" customHeight="1" x14ac:dyDescent="0.2">
      <c r="A25" s="1">
        <v>38626</v>
      </c>
      <c r="B25" s="54">
        <v>1001031</v>
      </c>
      <c r="D25" s="1">
        <v>41183</v>
      </c>
      <c r="E25" s="78">
        <v>841248</v>
      </c>
    </row>
    <row r="26" spans="1:23" ht="13.5" customHeight="1" x14ac:dyDescent="0.2">
      <c r="A26" s="1">
        <v>38657</v>
      </c>
      <c r="B26" s="54">
        <v>999714</v>
      </c>
      <c r="D26" s="1">
        <v>41214</v>
      </c>
      <c r="E26" s="78">
        <v>840722</v>
      </c>
    </row>
    <row r="27" spans="1:23" ht="13.5" customHeight="1" x14ac:dyDescent="0.2">
      <c r="A27" s="1">
        <v>38687</v>
      </c>
      <c r="B27" s="54">
        <v>1000881</v>
      </c>
      <c r="D27" s="1">
        <v>41244</v>
      </c>
      <c r="E27" s="78">
        <v>842195</v>
      </c>
    </row>
    <row r="28" spans="1:23" ht="12.75" customHeight="1" x14ac:dyDescent="0.2">
      <c r="A28" s="1">
        <v>38718</v>
      </c>
      <c r="B28" s="54">
        <v>997605</v>
      </c>
      <c r="D28" s="1">
        <v>41275</v>
      </c>
      <c r="E28" s="78">
        <v>838989</v>
      </c>
    </row>
    <row r="29" spans="1:23" x14ac:dyDescent="0.2">
      <c r="A29" s="1">
        <v>38749</v>
      </c>
      <c r="B29" s="54">
        <v>1012059</v>
      </c>
      <c r="D29" s="1">
        <v>41306</v>
      </c>
      <c r="E29" s="78">
        <v>840990</v>
      </c>
    </row>
    <row r="30" spans="1:23" x14ac:dyDescent="0.2">
      <c r="A30" s="1">
        <v>38777</v>
      </c>
      <c r="B30" s="54">
        <v>1010201</v>
      </c>
      <c r="D30" s="1">
        <v>41334</v>
      </c>
      <c r="E30" s="78">
        <v>834173</v>
      </c>
      <c r="K30" s="9" t="s">
        <v>94</v>
      </c>
      <c r="L30" s="9" t="s">
        <v>95</v>
      </c>
      <c r="M30" s="9" t="s">
        <v>23</v>
      </c>
      <c r="N30" s="9" t="s">
        <v>24</v>
      </c>
      <c r="O30" s="9" t="s">
        <v>25</v>
      </c>
      <c r="P30" s="9" t="s">
        <v>26</v>
      </c>
      <c r="Q30" s="9" t="s">
        <v>27</v>
      </c>
      <c r="R30" s="9" t="s">
        <v>96</v>
      </c>
      <c r="S30" s="9" t="s">
        <v>97</v>
      </c>
      <c r="T30" s="9" t="s">
        <v>98</v>
      </c>
      <c r="U30" s="9" t="s">
        <v>99</v>
      </c>
      <c r="V30" s="9" t="s">
        <v>100</v>
      </c>
      <c r="W30" s="9" t="s">
        <v>7</v>
      </c>
    </row>
    <row r="31" spans="1:23" x14ac:dyDescent="0.2">
      <c r="A31" s="1">
        <v>38808</v>
      </c>
      <c r="B31" s="54">
        <v>1014111</v>
      </c>
      <c r="D31" s="1">
        <v>41365</v>
      </c>
      <c r="E31" s="78">
        <v>800284</v>
      </c>
      <c r="J31">
        <v>2004</v>
      </c>
      <c r="K31" s="51">
        <v>970647</v>
      </c>
      <c r="L31" s="51">
        <v>970566</v>
      </c>
      <c r="M31" s="51">
        <v>973551</v>
      </c>
      <c r="N31" s="51">
        <v>967958</v>
      </c>
      <c r="O31" s="51">
        <v>974311</v>
      </c>
      <c r="P31" s="51">
        <v>978972</v>
      </c>
      <c r="Q31" s="51">
        <v>977175</v>
      </c>
      <c r="R31" s="51">
        <v>979727</v>
      </c>
      <c r="S31" s="51">
        <v>981595</v>
      </c>
      <c r="T31" s="51">
        <v>981936</v>
      </c>
      <c r="U31" s="51">
        <v>983547</v>
      </c>
      <c r="V31" s="51">
        <v>982793</v>
      </c>
      <c r="W31" s="51">
        <f t="shared" ref="W31:W44" si="0">SUM(K31:V31)</f>
        <v>11722778</v>
      </c>
    </row>
    <row r="32" spans="1:23" x14ac:dyDescent="0.2">
      <c r="A32" s="1">
        <v>38838</v>
      </c>
      <c r="B32" s="54">
        <v>1019784</v>
      </c>
      <c r="D32" s="1">
        <v>41395</v>
      </c>
      <c r="E32" s="78">
        <v>793150</v>
      </c>
      <c r="J32">
        <v>2005</v>
      </c>
      <c r="K32" s="51">
        <v>977687</v>
      </c>
      <c r="L32" s="51">
        <v>987060</v>
      </c>
      <c r="M32" s="51">
        <v>989296</v>
      </c>
      <c r="N32" s="51">
        <v>985526</v>
      </c>
      <c r="O32" s="51">
        <v>986287</v>
      </c>
      <c r="P32" s="51">
        <v>984084</v>
      </c>
      <c r="Q32" s="51">
        <v>991395</v>
      </c>
      <c r="R32" s="51">
        <v>993569</v>
      </c>
      <c r="S32" s="51">
        <v>999285</v>
      </c>
      <c r="T32" s="51">
        <v>1001031</v>
      </c>
      <c r="U32" s="51">
        <v>999714</v>
      </c>
      <c r="V32" s="51">
        <v>1000881</v>
      </c>
      <c r="W32" s="51">
        <f t="shared" si="0"/>
        <v>11895815</v>
      </c>
    </row>
    <row r="33" spans="1:23" x14ac:dyDescent="0.2">
      <c r="A33" s="1">
        <v>38869</v>
      </c>
      <c r="B33" s="54">
        <v>1007301</v>
      </c>
      <c r="D33" s="1">
        <v>41426</v>
      </c>
      <c r="E33" s="78">
        <v>785111</v>
      </c>
      <c r="J33">
        <v>2006</v>
      </c>
      <c r="K33" s="54">
        <v>997605</v>
      </c>
      <c r="L33" s="54">
        <v>1012059</v>
      </c>
      <c r="M33" s="54">
        <v>1010201</v>
      </c>
      <c r="N33" s="54">
        <v>1014111</v>
      </c>
      <c r="O33" s="54">
        <v>1019784</v>
      </c>
      <c r="P33" s="54">
        <v>1007301</v>
      </c>
      <c r="Q33" s="54">
        <v>1005887</v>
      </c>
      <c r="R33" s="54">
        <v>1015199</v>
      </c>
      <c r="S33" s="54">
        <v>1011473</v>
      </c>
      <c r="T33" s="54">
        <v>1016921</v>
      </c>
      <c r="U33" s="54">
        <v>1023932</v>
      </c>
      <c r="V33" s="54">
        <v>1022243</v>
      </c>
      <c r="W33" s="51">
        <f t="shared" si="0"/>
        <v>12156716</v>
      </c>
    </row>
    <row r="34" spans="1:23" x14ac:dyDescent="0.2">
      <c r="A34" s="1">
        <v>38899</v>
      </c>
      <c r="B34" s="54">
        <v>1005887</v>
      </c>
      <c r="D34" s="1">
        <v>41456</v>
      </c>
      <c r="E34" s="78">
        <v>769501</v>
      </c>
      <c r="J34">
        <v>2007</v>
      </c>
      <c r="K34" s="54">
        <v>1028925</v>
      </c>
      <c r="L34" s="54">
        <v>1036953</v>
      </c>
      <c r="M34" s="51">
        <v>1021053</v>
      </c>
      <c r="N34" s="51">
        <v>1020861</v>
      </c>
      <c r="O34" s="51">
        <v>1015199</v>
      </c>
      <c r="P34" s="54">
        <v>1011179</v>
      </c>
      <c r="Q34" s="54">
        <v>1005474</v>
      </c>
      <c r="R34" s="54">
        <v>1010699</v>
      </c>
      <c r="S34" s="54">
        <v>1007599</v>
      </c>
      <c r="T34" s="54">
        <v>1004799</v>
      </c>
      <c r="U34" s="54">
        <v>998681</v>
      </c>
      <c r="V34" s="54">
        <v>1000171</v>
      </c>
      <c r="W34" s="51">
        <f t="shared" si="0"/>
        <v>12161593</v>
      </c>
    </row>
    <row r="35" spans="1:23" x14ac:dyDescent="0.2">
      <c r="A35" s="1">
        <v>38930</v>
      </c>
      <c r="B35" s="54">
        <v>1015199</v>
      </c>
      <c r="D35" s="1">
        <v>41487</v>
      </c>
      <c r="E35" s="78">
        <v>768105</v>
      </c>
      <c r="J35">
        <v>2008</v>
      </c>
      <c r="K35" s="54">
        <v>1004555</v>
      </c>
      <c r="L35" s="54">
        <v>996060</v>
      </c>
      <c r="M35" s="54">
        <v>1007716</v>
      </c>
      <c r="N35" s="54">
        <v>997694</v>
      </c>
      <c r="O35" s="54">
        <v>987990</v>
      </c>
      <c r="P35" s="54">
        <v>983981</v>
      </c>
      <c r="Q35" s="54">
        <v>971662</v>
      </c>
      <c r="R35" s="54">
        <v>971764</v>
      </c>
      <c r="S35" s="54">
        <v>956861</v>
      </c>
      <c r="T35" s="54">
        <v>979642</v>
      </c>
      <c r="U35" s="54">
        <v>978571</v>
      </c>
      <c r="V35" s="54">
        <v>980177</v>
      </c>
      <c r="W35" s="51">
        <f t="shared" si="0"/>
        <v>11816673</v>
      </c>
    </row>
    <row r="36" spans="1:23" x14ac:dyDescent="0.2">
      <c r="A36" s="1">
        <v>38961</v>
      </c>
      <c r="B36" s="54">
        <v>1011473</v>
      </c>
      <c r="D36" s="1">
        <v>41518</v>
      </c>
      <c r="E36" s="78">
        <v>778148</v>
      </c>
      <c r="J36">
        <v>2009</v>
      </c>
      <c r="K36" s="54">
        <v>975858</v>
      </c>
      <c r="L36" s="54">
        <v>968268</v>
      </c>
      <c r="M36" s="54">
        <v>965586</v>
      </c>
      <c r="N36" s="54">
        <v>956319</v>
      </c>
      <c r="O36" s="54">
        <v>958778</v>
      </c>
      <c r="P36" s="54">
        <v>944169</v>
      </c>
      <c r="Q36" s="54">
        <v>932690</v>
      </c>
      <c r="R36" s="73">
        <v>920007</v>
      </c>
      <c r="S36" s="73">
        <v>904586</v>
      </c>
      <c r="T36" s="73">
        <v>895792</v>
      </c>
      <c r="U36" s="11">
        <v>892551</v>
      </c>
      <c r="V36" s="11">
        <v>895270</v>
      </c>
      <c r="W36" s="51">
        <f t="shared" si="0"/>
        <v>11209874</v>
      </c>
    </row>
    <row r="37" spans="1:23" x14ac:dyDescent="0.2">
      <c r="A37" s="1">
        <v>38991</v>
      </c>
      <c r="B37" s="54">
        <v>1016921</v>
      </c>
      <c r="D37" s="1">
        <v>41548</v>
      </c>
      <c r="E37" s="11">
        <v>776915</v>
      </c>
      <c r="J37">
        <v>2010</v>
      </c>
      <c r="K37" s="73">
        <v>895294</v>
      </c>
      <c r="L37" s="73">
        <v>890479</v>
      </c>
      <c r="M37" s="73">
        <v>873504</v>
      </c>
      <c r="N37" s="73">
        <v>847680</v>
      </c>
      <c r="O37" s="73">
        <v>847259</v>
      </c>
      <c r="P37" s="73">
        <v>840614</v>
      </c>
      <c r="Q37" s="73">
        <v>837713</v>
      </c>
      <c r="R37" s="73">
        <v>840595</v>
      </c>
      <c r="S37" s="73">
        <v>839384</v>
      </c>
      <c r="T37" s="73">
        <v>834736</v>
      </c>
      <c r="U37" s="73">
        <v>831990</v>
      </c>
      <c r="V37" s="73">
        <v>830109</v>
      </c>
      <c r="W37" s="51">
        <f t="shared" si="0"/>
        <v>10209357</v>
      </c>
    </row>
    <row r="38" spans="1:23" x14ac:dyDescent="0.2">
      <c r="A38" s="1">
        <v>39022</v>
      </c>
      <c r="B38" s="54">
        <v>1023932</v>
      </c>
      <c r="D38" s="1">
        <v>41579</v>
      </c>
      <c r="E38" s="78">
        <v>774080</v>
      </c>
      <c r="J38">
        <v>2011</v>
      </c>
      <c r="K38" s="73">
        <v>832686</v>
      </c>
      <c r="L38" s="73">
        <v>830312</v>
      </c>
      <c r="M38" s="73">
        <v>841244</v>
      </c>
      <c r="N38" s="73">
        <v>835606</v>
      </c>
      <c r="O38" s="73">
        <v>838805</v>
      </c>
      <c r="P38" s="73">
        <v>837030</v>
      </c>
      <c r="Q38" s="78">
        <v>840695</v>
      </c>
      <c r="R38" s="78">
        <v>827487</v>
      </c>
      <c r="S38" s="78">
        <v>838284</v>
      </c>
      <c r="T38" s="78">
        <v>841468</v>
      </c>
      <c r="U38" s="78">
        <v>842874</v>
      </c>
      <c r="V38" s="78">
        <v>850934</v>
      </c>
      <c r="W38" s="51">
        <f t="shared" si="0"/>
        <v>10057425</v>
      </c>
    </row>
    <row r="39" spans="1:23" x14ac:dyDescent="0.2">
      <c r="A39" s="1">
        <v>39052</v>
      </c>
      <c r="B39" s="54">
        <v>1022243</v>
      </c>
      <c r="D39" s="1">
        <v>41609</v>
      </c>
      <c r="E39" s="78">
        <v>763086</v>
      </c>
      <c r="J39">
        <v>2012</v>
      </c>
      <c r="K39" s="78">
        <v>850672</v>
      </c>
      <c r="L39" s="78">
        <v>848663</v>
      </c>
      <c r="M39" s="78">
        <v>844908</v>
      </c>
      <c r="N39" s="78">
        <v>841755</v>
      </c>
      <c r="O39" s="78">
        <v>851404</v>
      </c>
      <c r="P39" s="78">
        <v>853371</v>
      </c>
      <c r="Q39" s="11">
        <v>848353</v>
      </c>
      <c r="R39" s="11">
        <v>843802</v>
      </c>
      <c r="S39" s="11">
        <v>847588</v>
      </c>
      <c r="T39" s="78">
        <v>841248</v>
      </c>
      <c r="U39" s="78">
        <v>840722</v>
      </c>
      <c r="V39" s="78">
        <v>842195</v>
      </c>
      <c r="W39" s="51">
        <f t="shared" si="0"/>
        <v>10154681</v>
      </c>
    </row>
    <row r="40" spans="1:23" x14ac:dyDescent="0.2">
      <c r="A40" s="1">
        <v>39083</v>
      </c>
      <c r="B40" s="54">
        <v>1028925</v>
      </c>
      <c r="D40" s="1">
        <v>41640</v>
      </c>
      <c r="E40" s="78">
        <v>762382</v>
      </c>
      <c r="J40">
        <v>2013</v>
      </c>
      <c r="K40" s="78">
        <v>838989</v>
      </c>
      <c r="L40" s="78">
        <v>840990</v>
      </c>
      <c r="M40" s="78">
        <v>834173</v>
      </c>
      <c r="N40" s="78">
        <v>800284</v>
      </c>
      <c r="O40" s="78">
        <v>793150</v>
      </c>
      <c r="P40" s="78">
        <v>785111</v>
      </c>
      <c r="Q40" s="78">
        <v>769501</v>
      </c>
      <c r="R40" s="78">
        <v>768105</v>
      </c>
      <c r="S40" s="78">
        <v>778148</v>
      </c>
      <c r="T40" s="11">
        <v>776915</v>
      </c>
      <c r="U40" s="11">
        <v>774080</v>
      </c>
      <c r="V40" s="11">
        <v>763086</v>
      </c>
      <c r="W40" s="51">
        <f t="shared" si="0"/>
        <v>9522532</v>
      </c>
    </row>
    <row r="41" spans="1:23" x14ac:dyDescent="0.2">
      <c r="A41" s="1">
        <v>39114</v>
      </c>
      <c r="B41" s="54">
        <v>1036953</v>
      </c>
      <c r="D41" s="1">
        <v>41671</v>
      </c>
      <c r="E41" s="78">
        <v>759000</v>
      </c>
      <c r="J41">
        <v>2014</v>
      </c>
      <c r="K41" s="78">
        <v>762382</v>
      </c>
      <c r="L41" s="78">
        <v>759000</v>
      </c>
      <c r="M41" s="78">
        <v>758000</v>
      </c>
      <c r="N41" s="78">
        <v>753000</v>
      </c>
      <c r="O41" s="78">
        <v>749000</v>
      </c>
      <c r="P41" s="78">
        <v>750664</v>
      </c>
      <c r="Q41" s="78">
        <v>739194</v>
      </c>
      <c r="R41" s="78">
        <v>736599</v>
      </c>
      <c r="S41" s="11">
        <v>732328</v>
      </c>
      <c r="T41" s="11">
        <v>728939</v>
      </c>
      <c r="U41" s="11">
        <v>728599</v>
      </c>
      <c r="V41" s="78">
        <v>727950</v>
      </c>
      <c r="W41" s="51">
        <f t="shared" si="0"/>
        <v>8925655</v>
      </c>
    </row>
    <row r="42" spans="1:23" x14ac:dyDescent="0.2">
      <c r="A42" s="1">
        <v>39142</v>
      </c>
      <c r="B42" s="54">
        <v>1021053</v>
      </c>
      <c r="D42" s="1">
        <v>41699</v>
      </c>
      <c r="E42" s="78">
        <v>758000</v>
      </c>
      <c r="J42">
        <v>2015</v>
      </c>
      <c r="K42" s="11">
        <v>732483</v>
      </c>
      <c r="L42" s="11">
        <v>729609</v>
      </c>
      <c r="M42" s="11">
        <v>720434</v>
      </c>
      <c r="N42" s="78">
        <v>714920</v>
      </c>
      <c r="O42" s="78">
        <v>707270</v>
      </c>
      <c r="P42" s="78">
        <v>704471</v>
      </c>
      <c r="Q42" s="78">
        <v>694035</v>
      </c>
      <c r="R42" s="78">
        <v>692190</v>
      </c>
      <c r="S42" s="78">
        <v>690971</v>
      </c>
      <c r="T42" s="78">
        <v>675326</v>
      </c>
      <c r="U42" s="78">
        <v>774080</v>
      </c>
      <c r="V42" s="78">
        <v>639381</v>
      </c>
      <c r="W42" s="51">
        <f t="shared" si="0"/>
        <v>8475170</v>
      </c>
    </row>
    <row r="43" spans="1:23" x14ac:dyDescent="0.2">
      <c r="A43" s="1">
        <v>39173</v>
      </c>
      <c r="B43" s="54">
        <v>1020861</v>
      </c>
      <c r="D43" s="1">
        <v>41730</v>
      </c>
      <c r="E43" s="78">
        <v>753000</v>
      </c>
      <c r="J43">
        <v>2016</v>
      </c>
      <c r="K43" s="78">
        <v>637431</v>
      </c>
      <c r="L43" s="78">
        <v>627804</v>
      </c>
      <c r="M43" s="78">
        <v>614651</v>
      </c>
      <c r="N43" s="78">
        <v>609165</v>
      </c>
      <c r="O43" s="78">
        <v>607992</v>
      </c>
      <c r="P43" s="78">
        <v>599378</v>
      </c>
      <c r="Q43" s="78">
        <v>592807</v>
      </c>
      <c r="R43" s="78">
        <v>589938</v>
      </c>
      <c r="S43" s="78">
        <v>582636</v>
      </c>
      <c r="T43" s="78">
        <v>581021</v>
      </c>
      <c r="U43" s="78">
        <v>547919</v>
      </c>
      <c r="V43" s="78">
        <v>575091</v>
      </c>
      <c r="W43" s="51">
        <f t="shared" si="0"/>
        <v>7165833</v>
      </c>
    </row>
    <row r="44" spans="1:23" x14ac:dyDescent="0.2">
      <c r="A44" s="1">
        <v>39203</v>
      </c>
      <c r="B44" s="54">
        <v>1015199</v>
      </c>
      <c r="D44" s="1">
        <v>41760</v>
      </c>
      <c r="E44" s="78">
        <v>749000</v>
      </c>
      <c r="J44">
        <v>2017</v>
      </c>
      <c r="K44" s="78">
        <v>568530</v>
      </c>
      <c r="L44" s="78">
        <v>564256</v>
      </c>
      <c r="M44" s="78">
        <v>563863</v>
      </c>
      <c r="N44" s="78">
        <v>559560</v>
      </c>
      <c r="O44" s="78">
        <v>558265</v>
      </c>
      <c r="P44" s="78">
        <v>553790</v>
      </c>
      <c r="Q44" s="78">
        <v>556989</v>
      </c>
      <c r="R44" s="78">
        <v>543991</v>
      </c>
      <c r="S44" s="78">
        <v>543457</v>
      </c>
      <c r="T44" s="78">
        <v>540585</v>
      </c>
      <c r="U44" s="78">
        <v>539517</v>
      </c>
      <c r="V44" s="78">
        <v>535487</v>
      </c>
      <c r="W44" s="51">
        <f t="shared" si="0"/>
        <v>6628290</v>
      </c>
    </row>
    <row r="45" spans="1:23" x14ac:dyDescent="0.2">
      <c r="A45" s="1">
        <v>39234</v>
      </c>
      <c r="B45" s="54">
        <v>1011179</v>
      </c>
      <c r="D45" s="1">
        <v>41791</v>
      </c>
      <c r="E45" s="78">
        <v>750664</v>
      </c>
      <c r="J45">
        <v>2018</v>
      </c>
      <c r="K45" s="11">
        <v>534124</v>
      </c>
      <c r="L45" s="11">
        <v>533258</v>
      </c>
    </row>
    <row r="46" spans="1:23" x14ac:dyDescent="0.2">
      <c r="A46" s="1">
        <v>39264</v>
      </c>
      <c r="B46" s="54">
        <v>1005474</v>
      </c>
      <c r="D46" s="1">
        <v>41821</v>
      </c>
      <c r="E46" s="78">
        <v>739194</v>
      </c>
    </row>
    <row r="47" spans="1:23" x14ac:dyDescent="0.2">
      <c r="A47" s="1">
        <v>39295</v>
      </c>
      <c r="B47" s="54">
        <v>1010699</v>
      </c>
      <c r="D47" s="1">
        <v>41852</v>
      </c>
      <c r="E47" s="78">
        <v>736599</v>
      </c>
    </row>
    <row r="48" spans="1:23" x14ac:dyDescent="0.2">
      <c r="A48" s="1">
        <v>39326</v>
      </c>
      <c r="B48" s="54">
        <v>1007599</v>
      </c>
      <c r="D48" s="1">
        <v>41883</v>
      </c>
      <c r="E48" s="78">
        <v>732328</v>
      </c>
    </row>
    <row r="49" spans="1:5" x14ac:dyDescent="0.2">
      <c r="A49" s="1">
        <v>39356</v>
      </c>
      <c r="B49" s="54">
        <v>1004799</v>
      </c>
      <c r="D49" s="1">
        <v>41913</v>
      </c>
      <c r="E49" s="78">
        <v>728939</v>
      </c>
    </row>
    <row r="50" spans="1:5" x14ac:dyDescent="0.2">
      <c r="A50" s="1">
        <v>39387</v>
      </c>
      <c r="B50" s="54">
        <v>998681</v>
      </c>
      <c r="D50" s="1">
        <v>41944</v>
      </c>
      <c r="E50" s="78">
        <v>728599</v>
      </c>
    </row>
    <row r="51" spans="1:5" x14ac:dyDescent="0.2">
      <c r="A51" s="1">
        <v>39417</v>
      </c>
      <c r="B51" s="54">
        <v>1000171</v>
      </c>
      <c r="D51" s="1">
        <v>41974</v>
      </c>
      <c r="E51" s="78">
        <v>727950</v>
      </c>
    </row>
    <row r="52" spans="1:5" x14ac:dyDescent="0.2">
      <c r="A52" s="1">
        <v>39448</v>
      </c>
      <c r="B52" s="54">
        <v>1004555</v>
      </c>
      <c r="D52" s="1">
        <v>42005</v>
      </c>
      <c r="E52" s="78">
        <v>732483</v>
      </c>
    </row>
    <row r="53" spans="1:5" x14ac:dyDescent="0.2">
      <c r="A53" s="1">
        <v>39479</v>
      </c>
      <c r="B53" s="54">
        <v>996060</v>
      </c>
      <c r="D53" s="1">
        <v>42036</v>
      </c>
      <c r="E53" s="78">
        <v>729609</v>
      </c>
    </row>
    <row r="54" spans="1:5" x14ac:dyDescent="0.2">
      <c r="A54" s="1">
        <v>39508</v>
      </c>
      <c r="B54" s="54">
        <v>1007716</v>
      </c>
      <c r="D54" s="1">
        <v>42064</v>
      </c>
      <c r="E54" s="78">
        <v>720434</v>
      </c>
    </row>
    <row r="55" spans="1:5" x14ac:dyDescent="0.2">
      <c r="A55" s="1">
        <v>39539</v>
      </c>
      <c r="B55" s="54">
        <v>997694</v>
      </c>
      <c r="D55" s="1">
        <v>42095</v>
      </c>
      <c r="E55" s="78">
        <v>714920</v>
      </c>
    </row>
    <row r="56" spans="1:5" x14ac:dyDescent="0.2">
      <c r="A56" s="1">
        <v>39569</v>
      </c>
      <c r="B56" s="54">
        <v>987990</v>
      </c>
      <c r="D56" s="1">
        <v>42125</v>
      </c>
      <c r="E56" s="78">
        <v>707270</v>
      </c>
    </row>
    <row r="57" spans="1:5" x14ac:dyDescent="0.2">
      <c r="A57" s="1">
        <v>39600</v>
      </c>
      <c r="B57" s="54">
        <v>983981</v>
      </c>
      <c r="D57" s="1">
        <v>42156</v>
      </c>
      <c r="E57" s="78">
        <v>704471</v>
      </c>
    </row>
    <row r="58" spans="1:5" x14ac:dyDescent="0.2">
      <c r="A58" s="1">
        <v>39630</v>
      </c>
      <c r="B58" s="54">
        <v>971662</v>
      </c>
      <c r="D58" s="1">
        <v>42186</v>
      </c>
      <c r="E58" s="78">
        <v>694035</v>
      </c>
    </row>
    <row r="59" spans="1:5" x14ac:dyDescent="0.2">
      <c r="A59" s="1">
        <v>39661</v>
      </c>
      <c r="B59" s="54">
        <v>971764</v>
      </c>
      <c r="D59" s="1">
        <v>42217</v>
      </c>
      <c r="E59" s="78">
        <v>692190</v>
      </c>
    </row>
    <row r="60" spans="1:5" x14ac:dyDescent="0.2">
      <c r="A60" s="1">
        <v>39692</v>
      </c>
      <c r="B60" s="54">
        <v>956861</v>
      </c>
      <c r="D60" s="1">
        <v>42248</v>
      </c>
      <c r="E60" s="78">
        <v>690971</v>
      </c>
    </row>
    <row r="61" spans="1:5" x14ac:dyDescent="0.2">
      <c r="A61" s="1">
        <v>39722</v>
      </c>
      <c r="B61" s="54">
        <v>979642</v>
      </c>
      <c r="D61" s="1">
        <v>42278</v>
      </c>
      <c r="E61" s="78">
        <v>675326</v>
      </c>
    </row>
    <row r="62" spans="1:5" x14ac:dyDescent="0.2">
      <c r="A62" s="1">
        <v>39753</v>
      </c>
      <c r="B62" s="54">
        <v>978571</v>
      </c>
      <c r="D62" s="1">
        <v>42309</v>
      </c>
      <c r="E62" s="78">
        <v>774080</v>
      </c>
    </row>
    <row r="63" spans="1:5" x14ac:dyDescent="0.2">
      <c r="A63" s="1">
        <v>39783</v>
      </c>
      <c r="B63" s="54">
        <v>980177</v>
      </c>
      <c r="D63" s="1">
        <v>42339</v>
      </c>
      <c r="E63" s="78">
        <v>639381</v>
      </c>
    </row>
    <row r="64" spans="1:5" x14ac:dyDescent="0.2">
      <c r="A64" s="1">
        <v>39814</v>
      </c>
      <c r="B64" s="54">
        <v>975858</v>
      </c>
      <c r="D64" s="1">
        <v>42370</v>
      </c>
      <c r="E64" s="78">
        <v>637431</v>
      </c>
    </row>
    <row r="65" spans="1:5" x14ac:dyDescent="0.2">
      <c r="A65" s="1">
        <v>39845</v>
      </c>
      <c r="B65" s="54">
        <v>968268</v>
      </c>
      <c r="D65" s="1">
        <v>42401</v>
      </c>
      <c r="E65" s="78">
        <v>627804</v>
      </c>
    </row>
    <row r="66" spans="1:5" x14ac:dyDescent="0.2">
      <c r="A66" s="1">
        <v>39873</v>
      </c>
      <c r="B66" s="54">
        <v>965586</v>
      </c>
      <c r="D66" s="1">
        <v>42430</v>
      </c>
      <c r="E66" s="78">
        <v>614651</v>
      </c>
    </row>
    <row r="67" spans="1:5" x14ac:dyDescent="0.2">
      <c r="A67" s="1">
        <v>39904</v>
      </c>
      <c r="B67" s="54">
        <v>956319</v>
      </c>
      <c r="D67" s="1">
        <v>42461</v>
      </c>
      <c r="E67" s="78">
        <v>609165</v>
      </c>
    </row>
    <row r="68" spans="1:5" x14ac:dyDescent="0.2">
      <c r="A68" s="1">
        <v>39934</v>
      </c>
      <c r="B68" s="54">
        <v>958778</v>
      </c>
      <c r="D68" s="1">
        <v>42491</v>
      </c>
      <c r="E68" s="78">
        <v>607992</v>
      </c>
    </row>
    <row r="69" spans="1:5" x14ac:dyDescent="0.2">
      <c r="A69" s="1">
        <v>39965</v>
      </c>
      <c r="B69" s="54">
        <v>944169</v>
      </c>
      <c r="D69" s="1">
        <v>42522</v>
      </c>
      <c r="E69" s="78">
        <v>599378</v>
      </c>
    </row>
    <row r="70" spans="1:5" x14ac:dyDescent="0.2">
      <c r="A70" s="1">
        <v>39995</v>
      </c>
      <c r="B70" s="54">
        <v>932690</v>
      </c>
      <c r="D70" s="1">
        <v>42552</v>
      </c>
      <c r="E70" s="78">
        <v>592807</v>
      </c>
    </row>
    <row r="71" spans="1:5" x14ac:dyDescent="0.2">
      <c r="A71" s="1">
        <v>40026</v>
      </c>
      <c r="B71" s="73">
        <v>920007</v>
      </c>
      <c r="D71" s="1">
        <v>42583</v>
      </c>
      <c r="E71" s="78">
        <v>589938</v>
      </c>
    </row>
    <row r="72" spans="1:5" x14ac:dyDescent="0.2">
      <c r="A72" s="1">
        <v>40057</v>
      </c>
      <c r="B72" s="73">
        <v>904586</v>
      </c>
      <c r="D72" s="1">
        <v>42614</v>
      </c>
      <c r="E72" s="78">
        <v>582636</v>
      </c>
    </row>
    <row r="73" spans="1:5" x14ac:dyDescent="0.2">
      <c r="A73" s="1">
        <v>40087</v>
      </c>
      <c r="B73" s="73">
        <v>895792</v>
      </c>
      <c r="D73" s="1">
        <v>42644</v>
      </c>
      <c r="E73" s="78">
        <v>581021</v>
      </c>
    </row>
    <row r="74" spans="1:5" x14ac:dyDescent="0.2">
      <c r="A74" s="1">
        <v>40118</v>
      </c>
      <c r="B74" s="73">
        <v>892551</v>
      </c>
      <c r="D74" s="1">
        <v>42675</v>
      </c>
      <c r="E74" s="78">
        <v>547919</v>
      </c>
    </row>
    <row r="75" spans="1:5" x14ac:dyDescent="0.2">
      <c r="A75" s="1">
        <v>40148</v>
      </c>
      <c r="B75" s="73">
        <v>895270</v>
      </c>
      <c r="D75" s="1">
        <v>42705</v>
      </c>
      <c r="E75" s="78">
        <v>575091</v>
      </c>
    </row>
    <row r="76" spans="1:5" x14ac:dyDescent="0.2">
      <c r="A76" s="1">
        <v>40179</v>
      </c>
      <c r="B76" s="73">
        <v>895294</v>
      </c>
      <c r="D76" s="1">
        <v>42736</v>
      </c>
      <c r="E76" s="78">
        <v>568530</v>
      </c>
    </row>
    <row r="77" spans="1:5" x14ac:dyDescent="0.2">
      <c r="A77" s="1">
        <v>40210</v>
      </c>
      <c r="B77" s="73">
        <v>890479</v>
      </c>
      <c r="D77" s="1">
        <v>42767</v>
      </c>
      <c r="E77" s="78">
        <v>564256</v>
      </c>
    </row>
    <row r="78" spans="1:5" x14ac:dyDescent="0.2">
      <c r="A78" s="1">
        <v>40238</v>
      </c>
      <c r="B78" s="73">
        <v>873504</v>
      </c>
      <c r="D78" s="1">
        <v>42795</v>
      </c>
      <c r="E78" s="78">
        <v>563863</v>
      </c>
    </row>
    <row r="79" spans="1:5" x14ac:dyDescent="0.2">
      <c r="A79" s="1">
        <v>40269</v>
      </c>
      <c r="B79" s="73">
        <v>847680</v>
      </c>
      <c r="D79" s="1">
        <v>42826</v>
      </c>
      <c r="E79" s="78">
        <v>559560</v>
      </c>
    </row>
    <row r="80" spans="1:5" x14ac:dyDescent="0.2">
      <c r="A80" s="1">
        <v>40299</v>
      </c>
      <c r="B80" s="73">
        <v>847259</v>
      </c>
      <c r="D80" s="1">
        <v>42856</v>
      </c>
      <c r="E80" s="78">
        <v>558265</v>
      </c>
    </row>
    <row r="81" spans="1:5" x14ac:dyDescent="0.2">
      <c r="A81" s="1">
        <v>40330</v>
      </c>
      <c r="B81" s="73">
        <v>840614</v>
      </c>
      <c r="D81" s="1">
        <v>42887</v>
      </c>
      <c r="E81" s="78">
        <v>553790</v>
      </c>
    </row>
    <row r="82" spans="1:5" x14ac:dyDescent="0.2">
      <c r="A82" s="1">
        <v>40360</v>
      </c>
      <c r="B82" s="73">
        <v>837713</v>
      </c>
      <c r="D82" s="1">
        <v>42917</v>
      </c>
      <c r="E82" s="78">
        <v>556989</v>
      </c>
    </row>
    <row r="83" spans="1:5" x14ac:dyDescent="0.2">
      <c r="A83" s="1">
        <v>40391</v>
      </c>
      <c r="B83" s="73">
        <v>840595</v>
      </c>
      <c r="D83" s="1">
        <v>42948</v>
      </c>
      <c r="E83" s="78">
        <v>543991</v>
      </c>
    </row>
    <row r="84" spans="1:5" x14ac:dyDescent="0.2">
      <c r="A84" s="1">
        <v>40422</v>
      </c>
      <c r="B84" s="73">
        <v>839384</v>
      </c>
      <c r="D84" s="1">
        <v>42979</v>
      </c>
      <c r="E84" s="78">
        <v>543457</v>
      </c>
    </row>
    <row r="85" spans="1:5" x14ac:dyDescent="0.2">
      <c r="A85" s="1">
        <v>40452</v>
      </c>
      <c r="B85" s="73">
        <v>834736</v>
      </c>
      <c r="D85" s="1">
        <v>43009</v>
      </c>
      <c r="E85" s="78">
        <v>540585</v>
      </c>
    </row>
    <row r="86" spans="1:5" x14ac:dyDescent="0.2">
      <c r="A86" s="1">
        <v>40483</v>
      </c>
      <c r="B86" s="73">
        <v>831990</v>
      </c>
      <c r="D86" s="1">
        <v>43040</v>
      </c>
      <c r="E86" s="78">
        <v>539517</v>
      </c>
    </row>
    <row r="87" spans="1:5" x14ac:dyDescent="0.2">
      <c r="A87" s="1">
        <v>40513</v>
      </c>
      <c r="B87" s="73">
        <v>830109</v>
      </c>
      <c r="D87" s="1">
        <v>43070</v>
      </c>
      <c r="E87" s="78">
        <v>535487</v>
      </c>
    </row>
  </sheetData>
  <phoneticPr fontId="6" type="noConversion"/>
  <pageMargins left="0.75" right="0.26" top="0.5" bottom="0.5" header="0.5" footer="0.5"/>
  <pageSetup scale="65" orientation="portrait" horizontalDpi="1200" verticalDpi="1200" r:id="rId1"/>
  <headerFooter alignWithMargins="0">
    <oddFooter>&amp;C22&amp;R&amp;"Arial,Italic"As of March 1,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7030A0"/>
    <pageSetUpPr fitToPage="1"/>
  </sheetPr>
  <dimension ref="A1:B16"/>
  <sheetViews>
    <sheetView tabSelected="1" workbookViewId="0">
      <selection activeCell="B17" sqref="B17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53" t="s">
        <v>36</v>
      </c>
    </row>
    <row r="3" spans="1:2" ht="12.75" customHeight="1" x14ac:dyDescent="0.2">
      <c r="A3" s="59" t="s">
        <v>103</v>
      </c>
      <c r="B3" s="56" t="s">
        <v>37</v>
      </c>
    </row>
    <row r="4" spans="1:2" ht="12.75" customHeight="1" x14ac:dyDescent="0.2">
      <c r="A4" s="1">
        <v>42767</v>
      </c>
      <c r="B4" s="78">
        <v>303216</v>
      </c>
    </row>
    <row r="5" spans="1:2" ht="12.75" customHeight="1" x14ac:dyDescent="0.2">
      <c r="A5" s="1">
        <v>42795</v>
      </c>
      <c r="B5" s="78">
        <v>301953</v>
      </c>
    </row>
    <row r="6" spans="1:2" ht="12.75" customHeight="1" x14ac:dyDescent="0.2">
      <c r="A6" s="1">
        <v>42826</v>
      </c>
      <c r="B6" s="78">
        <v>301308</v>
      </c>
    </row>
    <row r="7" spans="1:2" ht="12.75" customHeight="1" x14ac:dyDescent="0.2">
      <c r="A7" s="1">
        <v>42856</v>
      </c>
      <c r="B7" s="78">
        <v>298734</v>
      </c>
    </row>
    <row r="8" spans="1:2" ht="12.75" customHeight="1" x14ac:dyDescent="0.2">
      <c r="A8" s="1">
        <v>42887</v>
      </c>
      <c r="B8" s="78">
        <v>297610</v>
      </c>
    </row>
    <row r="9" spans="1:2" ht="12.75" customHeight="1" x14ac:dyDescent="0.2">
      <c r="A9" s="1">
        <v>42917</v>
      </c>
      <c r="B9" s="78">
        <v>294086</v>
      </c>
    </row>
    <row r="10" spans="1:2" ht="12.75" customHeight="1" x14ac:dyDescent="0.2">
      <c r="A10" s="1">
        <v>42948</v>
      </c>
      <c r="B10" s="78">
        <v>287915</v>
      </c>
    </row>
    <row r="11" spans="1:2" ht="12.75" customHeight="1" x14ac:dyDescent="0.2">
      <c r="A11" s="1">
        <v>42979</v>
      </c>
      <c r="B11" s="78">
        <v>287100</v>
      </c>
    </row>
    <row r="12" spans="1:2" ht="12.75" customHeight="1" x14ac:dyDescent="0.2">
      <c r="A12" s="1">
        <v>43009</v>
      </c>
      <c r="B12" s="78">
        <v>287086</v>
      </c>
    </row>
    <row r="13" spans="1:2" ht="12.75" customHeight="1" x14ac:dyDescent="0.2">
      <c r="A13" s="1">
        <v>43040</v>
      </c>
      <c r="B13" s="78">
        <v>285583</v>
      </c>
    </row>
    <row r="14" spans="1:2" ht="12.75" customHeight="1" x14ac:dyDescent="0.2">
      <c r="A14" s="1">
        <v>43070</v>
      </c>
      <c r="B14" s="78">
        <v>282834</v>
      </c>
    </row>
    <row r="15" spans="1:2" ht="12.75" customHeight="1" x14ac:dyDescent="0.2">
      <c r="A15" s="1">
        <v>43101</v>
      </c>
      <c r="B15" s="78">
        <v>282442</v>
      </c>
    </row>
    <row r="16" spans="1:2" ht="12.75" customHeight="1" x14ac:dyDescent="0.2">
      <c r="A16" s="1">
        <v>43132</v>
      </c>
      <c r="B16" s="78">
        <v>287969</v>
      </c>
    </row>
  </sheetData>
  <phoneticPr fontId="6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March 1,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Gas Volume Table</vt:lpstr>
      <vt:lpstr>Lease Sale Table</vt:lpstr>
      <vt:lpstr>Leased Acres Table</vt:lpstr>
      <vt:lpstr>Productive Acres Table </vt:lpstr>
      <vt:lpstr>Lease Sale Table 2</vt:lpstr>
      <vt:lpstr>Disposition Month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Gas Royalty Chart</vt:lpstr>
      <vt:lpstr>Gas Volume Chart</vt:lpstr>
      <vt:lpstr>Price Per Acre Chart</vt:lpstr>
      <vt:lpstr>Leased Acres Chart</vt:lpstr>
      <vt:lpstr>Productive Acres Chart</vt:lpstr>
      <vt:lpstr>'Disposition Month'!Print_Area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'Royalty Table'!Print_Area</vt:lpstr>
    </vt:vector>
  </TitlesOfParts>
  <Company>LDNR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Jason Titone</cp:lastModifiedBy>
  <cp:lastPrinted>2018-03-05T21:22:11Z</cp:lastPrinted>
  <dcterms:created xsi:type="dcterms:W3CDTF">2005-12-05T21:32:12Z</dcterms:created>
  <dcterms:modified xsi:type="dcterms:W3CDTF">2018-03-07T16:13:21Z</dcterms:modified>
</cp:coreProperties>
</file>